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3\FINAL\Law and Order\"/>
    </mc:Choice>
  </mc:AlternateContent>
  <xr:revisionPtr revIDLastSave="0" documentId="13_ncr:1_{6A4B8B93-DDE3-4974-BD14-16868B84DDEA}" xr6:coauthVersionLast="47" xr6:coauthVersionMax="47" xr10:uidLastSave="{00000000-0000-0000-0000-000000000000}"/>
  <bookViews>
    <workbookView xWindow="-120" yWindow="-120" windowWidth="29040" windowHeight="15720" tabRatio="846" xr2:uid="{00000000-000D-0000-FFFF-FFFF00000000}"/>
  </bookViews>
  <sheets>
    <sheet name="8.53" sheetId="86" r:id="rId1"/>
  </sheets>
  <definedNames>
    <definedName name="_xlnm.Print_Area" localSheetId="0">'8.53'!$A$1:$P$33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86" l="1"/>
  <c r="N28" i="86"/>
  <c r="M28" i="86"/>
  <c r="N27" i="86"/>
  <c r="M27" i="86"/>
  <c r="N26" i="86"/>
  <c r="M26" i="86"/>
  <c r="N25" i="86"/>
  <c r="M25" i="86"/>
  <c r="N24" i="86"/>
  <c r="M24" i="86"/>
  <c r="N23" i="86"/>
  <c r="M23" i="86"/>
  <c r="N22" i="86"/>
  <c r="M22" i="86"/>
  <c r="N21" i="86"/>
  <c r="M21" i="86"/>
  <c r="N20" i="86"/>
  <c r="M20" i="86"/>
  <c r="N19" i="86"/>
  <c r="M19" i="86"/>
  <c r="N18" i="86"/>
  <c r="M18" i="86"/>
  <c r="N17" i="86"/>
  <c r="M17" i="86"/>
  <c r="N16" i="86"/>
  <c r="M16" i="86"/>
  <c r="N15" i="86"/>
  <c r="M15" i="86"/>
  <c r="N14" i="86"/>
  <c r="M14" i="86"/>
  <c r="N13" i="86"/>
  <c r="M13" i="86"/>
  <c r="N12" i="86"/>
  <c r="M12" i="86"/>
  <c r="N11" i="86"/>
  <c r="M11" i="86"/>
  <c r="N10" i="86"/>
  <c r="M10" i="86"/>
  <c r="N9" i="86"/>
  <c r="N8" i="86" s="1"/>
  <c r="N6" i="86" s="1"/>
  <c r="M9" i="86"/>
  <c r="M8" i="86" s="1"/>
  <c r="M6" i="86" s="1"/>
  <c r="N7" i="86"/>
  <c r="M7" i="86"/>
  <c r="K8" i="86" l="1"/>
  <c r="I8" i="86"/>
  <c r="I6" i="86" s="1"/>
  <c r="H8" i="86"/>
  <c r="G8" i="86"/>
  <c r="G6" i="86" s="1"/>
  <c r="F8" i="86"/>
  <c r="F6" i="86" s="1"/>
  <c r="E8" i="86"/>
  <c r="E6" i="86" s="1"/>
  <c r="D8" i="86"/>
  <c r="D6" i="86" s="1"/>
  <c r="C8" i="86"/>
  <c r="C6" i="86" s="1"/>
  <c r="B8" i="86"/>
  <c r="B6" i="86" s="1"/>
  <c r="H6" i="86" l="1"/>
</calcChain>
</file>

<file path=xl/sharedStrings.xml><?xml version="1.0" encoding="utf-8"?>
<sst xmlns="http://schemas.openxmlformats.org/spreadsheetml/2006/main" count="55" uniqueCount="55">
  <si>
    <t>މާލެ</t>
  </si>
  <si>
    <t>އަތޮޅުތައް</t>
  </si>
  <si>
    <t>Republic</t>
  </si>
  <si>
    <t>Male'</t>
  </si>
  <si>
    <t>Atolls</t>
  </si>
  <si>
    <t>Locality</t>
  </si>
  <si>
    <t>ތަން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</si>
  <si>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</si>
  <si>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</si>
  <si>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</si>
  <si>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</si>
  <si>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</si>
  <si>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North Ari Atoll (AA)</t>
  </si>
  <si>
    <t>South Ari Atoll (ADh)</t>
  </si>
  <si>
    <t>Felidhu Atoll (V)</t>
  </si>
  <si>
    <t>Mulakatholhu (M)</t>
  </si>
  <si>
    <t>South Nilandhe Atoll (Dh)</t>
  </si>
  <si>
    <t>Kolhumadulu (Th)</t>
  </si>
  <si>
    <t>Hadhdhunmathi (L)</t>
  </si>
  <si>
    <t>North Huvadhu Atoll (GA)</t>
  </si>
  <si>
    <t>South Huvadhu Atoll (GDh)</t>
  </si>
  <si>
    <t>Fuvahmulah (Gn)</t>
  </si>
  <si>
    <r>
      <t xml:space="preserve">Cases Reported         </t>
    </r>
    <r>
      <rPr>
        <b/>
        <sz val="11"/>
        <rFont val="Faruma"/>
        <family val="3"/>
      </rPr>
      <t xml:space="preserve"> ހުށައެޅުނު މައްސަލަތައް</t>
    </r>
  </si>
  <si>
    <t>މުޅި ރާއްޖެ</t>
  </si>
  <si>
    <t>ތިލަދުންމަތި އުތުރުބުރި (ހއ)</t>
  </si>
  <si>
    <t>ތިލަދުންމަތި ދެކުނުބުރި (ހދ)</t>
  </si>
  <si>
    <t>މިލަދުންމަޑޫލު އުތުރުބުރި (ށ)</t>
  </si>
  <si>
    <t>މިލަދުންމަޑޫލު ދެކުނުބުރި (ނ)</t>
  </si>
  <si>
    <t>މާޅޮސްމަޑުލު އުތުރުބުރި (ރ)</t>
  </si>
  <si>
    <t>South Maalhosamadulu (B)</t>
  </si>
  <si>
    <t>މާޅޮސްމަޑުލު ދެކުނުބުރި (ބ)</t>
  </si>
  <si>
    <t>Faadhhippolhu (Lh)</t>
  </si>
  <si>
    <t>ފާދިއްޕޮޅު (ޅ)</t>
  </si>
  <si>
    <t>Kaafu Atoll (K)</t>
  </si>
  <si>
    <t>މާލެ އަތޮޅު (ކ)</t>
  </si>
  <si>
    <t>އަރިއަތޮޅު އުތުރުބުރި (އއ)</t>
  </si>
  <si>
    <t>އަރިއަތޮޅު ދެކުނުބުރި (އދ)</t>
  </si>
  <si>
    <t>ފެލިދެ އަތޮޅު (ވ)</t>
  </si>
  <si>
    <t>މުލަކަތޮޅު (މ)</t>
  </si>
  <si>
    <t xml:space="preserve">North Nilandhe Atoll (F) </t>
  </si>
  <si>
    <t>ނިލަންދެ އަތޮޅު އުތުރުބުރި (ފ)</t>
  </si>
  <si>
    <t>ނިލަންދެ އަތޮޅު ދެކުނުބުރި (ދ)</t>
  </si>
  <si>
    <t>ކޮޅުމަޑުލު (ތ)</t>
  </si>
  <si>
    <t>ހައްދުންމަތި (ލ)</t>
  </si>
  <si>
    <t>ހުވަދު އަތޮޅު އުތުރުބުރި (ގއ)</t>
  </si>
  <si>
    <t>ހުވަދު އަތޮޅު ދެކުނުބުރި (ގދ)</t>
  </si>
  <si>
    <t>ފުވައްމުލައް (ޏ)</t>
  </si>
  <si>
    <t>Addu Atoll (S)</t>
  </si>
  <si>
    <t>އައްޑު އަތޮޅު (ސ)</t>
  </si>
  <si>
    <t>Not Stated</t>
  </si>
  <si>
    <t>ވަކި އަތޮޅަކަށް ރައްދުނުވާ</t>
  </si>
  <si>
    <t>Source: Aniti Corruption Commision</t>
  </si>
  <si>
    <t xml:space="preserve">މަޢުލޫމާތު ދެއްވި ފަރާތް: އެންޓި ކޮރަޕްޝަން ކޮމިޝަން </t>
  </si>
  <si>
    <t>ތާވަލު 8.53: އެންޓިކޮރަޕްޝަން ކޮމިޝަނަށް ހުށަހެޅިފައިވާ ކޮރަޕްޝަންގެ މައްސަލަތައް، 2010 - 2022</t>
  </si>
  <si>
    <t>TABLE 8.53: NUMBER OF CASES REPORTED ON CORRUPTION BY LOCALITY,  2010 - 2022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</si>
</sst>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-* #,##0_-;\-* #,##0_-;_-* &quot;-&quot;??_-;_-@_-"/>
    <numFmt numFmtId="166" formatCode="#,##0.0"/>
    <numFmt numFmtId="168" formatCode="0.00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Faruma"/>
      <family val="3"/>
    </font>
    <font>
      <sz val="10"/>
      <color theme="1"/>
      <name val="Calibri"/>
      <family val="2"/>
      <scheme val="minor"/>
    </font>
    <font>
      <b/>
      <sz val="11"/>
      <name val="Faruma"/>
      <family val="3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color theme="1"/>
      <name val="Calibri"/>
      <family val="2"/>
      <scheme val="minor"/>
    </font>
    <font>
      <b/>
      <sz val="11"/>
      <color theme="1"/>
      <name val="Faruma"/>
      <family val="3"/>
    </font>
    <font>
      <b/>
      <sz val="10"/>
      <color theme="1"/>
      <name val="Faruma"/>
      <family val="3"/>
    </font>
    <font>
      <sz val="10"/>
      <color theme="1"/>
      <name val="Faruma"/>
      <family val="3"/>
    </font>
    <font>
      <b/>
      <sz val="12"/>
      <color theme="1"/>
      <name val="Faruma"/>
      <family val="3"/>
    </font>
    <font>
      <sz val="11"/>
      <color theme="1"/>
      <name val="Faruma"/>
      <family val="3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5"/>
      <color theme="3"/>
      <name val="Arial Mäori"/>
      <family val="2"/>
    </font>
    <font>
      <b/>
      <sz val="11"/>
      <color rgb="FFFF0000"/>
      <name val="Calibri"/>
      <family val="2"/>
      <scheme val="minor"/>
    </font>
    <font>
      <sz val="10"/>
      <name val="MS Sans Serif"/>
      <family val="2"/>
    </font>
    <font>
      <sz val="12"/>
      <color theme="1"/>
      <name val="Faruma"/>
      <family val="3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/>
    <xf numFmtId="0" fontId="15" fillId="0" borderId="0"/>
    <xf numFmtId="0" fontId="17" fillId="0" borderId="6" applyNumberFormat="0" applyFill="0" applyAlignment="0" applyProtection="0"/>
    <xf numFmtId="0" fontId="15" fillId="0" borderId="0"/>
    <xf numFmtId="0" fontId="15" fillId="0" borderId="0"/>
    <xf numFmtId="0" fontId="19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168" fontId="22" fillId="0" borderId="0"/>
    <xf numFmtId="1" fontId="23" fillId="0" borderId="10" applyNumberFormat="0"/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21" fillId="0" borderId="0"/>
    <xf numFmtId="40" fontId="21" fillId="0" borderId="0" applyFont="0" applyFill="0" applyBorder="0" applyAlignment="0" applyProtection="0"/>
    <xf numFmtId="0" fontId="21" fillId="0" borderId="0"/>
    <xf numFmtId="0" fontId="15" fillId="0" borderId="0"/>
    <xf numFmtId="1" fontId="23" fillId="0" borderId="10" applyNumberFormat="0"/>
    <xf numFmtId="0" fontId="1" fillId="0" borderId="0"/>
    <xf numFmtId="0" fontId="21" fillId="0" borderId="0"/>
    <xf numFmtId="0" fontId="7" fillId="0" borderId="0" applyFill="0" applyProtection="0"/>
    <xf numFmtId="1" fontId="23" fillId="0" borderId="10" applyNumberFormat="0"/>
    <xf numFmtId="43" fontId="1" fillId="0" borderId="0" applyFont="0" applyFill="0" applyBorder="0" applyAlignment="0" applyProtection="0"/>
    <xf numFmtId="0" fontId="1" fillId="0" borderId="0"/>
    <xf numFmtId="0" fontId="24" fillId="0" borderId="0"/>
    <xf numFmtId="0" fontId="25" fillId="0" borderId="0"/>
    <xf numFmtId="0" fontId="24" fillId="0" borderId="0"/>
    <xf numFmtId="0" fontId="1" fillId="0" borderId="0"/>
    <xf numFmtId="0" fontId="21" fillId="0" borderId="0"/>
    <xf numFmtId="0" fontId="7" fillId="0" borderId="0" applyFill="0" applyProtection="0"/>
    <xf numFmtId="1" fontId="23" fillId="0" borderId="10" applyNumberFormat="0"/>
    <xf numFmtId="0" fontId="1" fillId="0" borderId="0"/>
    <xf numFmtId="0" fontId="15" fillId="0" borderId="0"/>
    <xf numFmtId="0" fontId="24" fillId="0" borderId="0"/>
    <xf numFmtId="0" fontId="25" fillId="0" borderId="0"/>
    <xf numFmtId="0" fontId="15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21" fillId="0" borderId="0" applyFont="0" applyFill="0" applyBorder="0" applyAlignment="0" applyProtection="0"/>
    <xf numFmtId="0" fontId="1" fillId="0" borderId="0"/>
    <xf numFmtId="0" fontId="26" fillId="0" borderId="0" applyBorder="0"/>
    <xf numFmtId="0" fontId="1" fillId="0" borderId="0"/>
    <xf numFmtId="40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 applyBorder="0"/>
    <xf numFmtId="0" fontId="1" fillId="0" borderId="0"/>
    <xf numFmtId="0" fontId="1" fillId="0" borderId="0"/>
    <xf numFmtId="1" fontId="23" fillId="0" borderId="10" applyNumberFormat="0"/>
    <xf numFmtId="1" fontId="23" fillId="0" borderId="10" applyNumberFormat="0"/>
    <xf numFmtId="1" fontId="23" fillId="0" borderId="10" applyNumberFormat="0"/>
    <xf numFmtId="1" fontId="23" fillId="0" borderId="10" applyNumberFormat="0"/>
    <xf numFmtId="0" fontId="27" fillId="0" borderId="0"/>
    <xf numFmtId="0" fontId="27" fillId="0" borderId="0"/>
  </cellStyleXfs>
  <cellXfs count="41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1" xfId="0" applyFill="1" applyBorder="1"/>
    <xf numFmtId="0" fontId="0" fillId="2" borderId="0" xfId="0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" fillId="2" borderId="0" xfId="0" applyFont="1" applyFill="1"/>
    <xf numFmtId="0" fontId="16" fillId="2" borderId="0" xfId="6" applyFont="1" applyFill="1" applyBorder="1" applyAlignment="1">
      <alignment horizontal="left"/>
    </xf>
    <xf numFmtId="0" fontId="16" fillId="2" borderId="0" xfId="9" applyFont="1" applyFill="1" applyAlignment="1">
      <alignment horizontal="right" vertical="center"/>
    </xf>
    <xf numFmtId="0" fontId="16" fillId="2" borderId="9" xfId="9" applyFont="1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horizontal="left" vertical="center"/>
    </xf>
    <xf numFmtId="37" fontId="2" fillId="2" borderId="8" xfId="1" applyNumberFormat="1" applyFont="1" applyFill="1" applyBorder="1" applyAlignment="1">
      <alignment horizontal="right" vertical="center"/>
    </xf>
    <xf numFmtId="0" fontId="11" fillId="2" borderId="8" xfId="0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37" fontId="2" fillId="2" borderId="0" xfId="1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 wrapText="1" readingOrder="2"/>
    </xf>
    <xf numFmtId="49" fontId="4" fillId="2" borderId="0" xfId="0" applyNumberFormat="1" applyFont="1" applyFill="1" applyAlignment="1">
      <alignment horizontal="left" vertical="center" indent="1"/>
    </xf>
    <xf numFmtId="37" fontId="1" fillId="2" borderId="0" xfId="1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 wrapText="1" readingOrder="2"/>
    </xf>
    <xf numFmtId="0" fontId="12" fillId="2" borderId="3" xfId="7" applyFont="1" applyFill="1" applyBorder="1" applyAlignment="1">
      <alignment horizontal="right" vertical="center" indent="1"/>
    </xf>
    <xf numFmtId="0" fontId="13" fillId="2" borderId="0" xfId="0" applyFont="1" applyFill="1" applyAlignment="1">
      <alignment horizontal="right" vertical="center" wrapText="1" readingOrder="2"/>
    </xf>
    <xf numFmtId="0" fontId="0" fillId="2" borderId="0" xfId="0" applyFill="1" applyAlignment="1">
      <alignment horizontal="right" vertical="center" wrapText="1" readingOrder="2"/>
    </xf>
    <xf numFmtId="0" fontId="20" fillId="2" borderId="0" xfId="0" applyFont="1" applyFill="1" applyAlignment="1">
      <alignment horizontal="right" vertical="center" wrapText="1" readingOrder="2"/>
    </xf>
    <xf numFmtId="0" fontId="18" fillId="2" borderId="0" xfId="0" applyFont="1" applyFill="1" applyAlignment="1">
      <alignment vertical="center"/>
    </xf>
    <xf numFmtId="0" fontId="12" fillId="2" borderId="4" xfId="7" applyFont="1" applyFill="1" applyBorder="1" applyAlignment="1">
      <alignment horizontal="right" vertical="center" indent="1"/>
    </xf>
    <xf numFmtId="0" fontId="12" fillId="2" borderId="2" xfId="7" applyFont="1" applyFill="1" applyBorder="1" applyAlignment="1">
      <alignment horizontal="right" vertical="center" indent="1"/>
    </xf>
    <xf numFmtId="0" fontId="12" fillId="2" borderId="0" xfId="7" applyFont="1" applyFill="1" applyAlignment="1">
      <alignment horizontal="right" vertical="center" indent="1"/>
    </xf>
    <xf numFmtId="0" fontId="12" fillId="2" borderId="5" xfId="7" applyFont="1" applyFill="1" applyBorder="1" applyAlignment="1">
      <alignment horizontal="right" vertical="center" indent="1"/>
    </xf>
    <xf numFmtId="49" fontId="4" fillId="2" borderId="1" xfId="0" applyNumberFormat="1" applyFont="1" applyFill="1" applyBorder="1" applyAlignment="1">
      <alignment horizontal="left" vertical="center" indent="1"/>
    </xf>
    <xf numFmtId="37" fontId="1" fillId="2" borderId="1" xfId="1" applyNumberFormat="1" applyFont="1" applyFill="1" applyBorder="1" applyAlignment="1">
      <alignment horizontal="right" vertical="center"/>
    </xf>
    <xf numFmtId="3" fontId="3" fillId="2" borderId="1" xfId="5" applyNumberFormat="1" applyFont="1" applyFill="1" applyBorder="1" applyAlignment="1" applyProtection="1">
      <alignment horizontal="right" vertical="center" indent="1"/>
      <protection hidden="1"/>
    </xf>
    <xf numFmtId="0" fontId="9" fillId="2" borderId="0" xfId="0" applyFont="1" applyFill="1"/>
    <xf numFmtId="0" fontId="12" fillId="2" borderId="0" xfId="0" applyFont="1" applyFill="1"/>
    <xf numFmtId="0" fontId="2" fillId="2" borderId="0" xfId="0" applyFont="1" applyFill="1" applyAlignment="1">
      <alignment vertical="center" wrapText="1" readingOrder="2"/>
    </xf>
    <xf numFmtId="0" fontId="10" fillId="2" borderId="0" xfId="0" applyFont="1" applyFill="1" applyAlignment="1">
      <alignment horizontal="center"/>
    </xf>
    <xf numFmtId="0" fontId="16" fillId="2" borderId="0" xfId="6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4" fillId="2" borderId="8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7" xfId="9" applyFont="1" applyFill="1" applyBorder="1" applyAlignment="1">
      <alignment horizontal="center" vertical="center"/>
    </xf>
  </cellXfs>
  <cellStyles count="73">
    <cellStyle name="1" xfId="8" xr:uid="{00000000-0005-0000-0000-000000000000}"/>
    <cellStyle name="Comma" xfId="1" builtinId="3"/>
    <cellStyle name="Comma 2" xfId="2" xr:uid="{00000000-0005-0000-0000-000002000000}"/>
    <cellStyle name="Comma 2 2" xfId="53" xr:uid="{9A84C4CD-F55D-4D7F-A24D-2331BEF12D2F}"/>
    <cellStyle name="Comma 2 2 2 5" xfId="34" xr:uid="{72CAE074-9478-48BE-827F-7C347CA8E33E}"/>
    <cellStyle name="Comma 2 3" xfId="60" xr:uid="{48917DD4-5850-420F-B56E-6D1242EC9C7D}"/>
    <cellStyle name="Comma 2 4" xfId="26" xr:uid="{25E79544-726A-40BC-9B88-F4040A358A37}"/>
    <cellStyle name="Comma 3" xfId="13" xr:uid="{B8EE6C01-62F8-4757-AEA0-A8E2BB20DD32}"/>
    <cellStyle name="Comma 3 2" xfId="56" xr:uid="{32AB1500-45AA-4601-AE5B-CC2189D86C97}"/>
    <cellStyle name="Heading 1 2" xfId="6" xr:uid="{00000000-0005-0000-0000-000003000000}"/>
    <cellStyle name="Normal" xfId="0" builtinId="0"/>
    <cellStyle name="Normal - Style1" xfId="14" xr:uid="{643D6BAF-51F0-40E9-A034-4148317B748D}"/>
    <cellStyle name="Normal 10" xfId="20" xr:uid="{53C320C8-74A4-4753-953E-745E7CA03BF9}"/>
    <cellStyle name="Normal 11" xfId="31" xr:uid="{C334F9A6-404A-429F-AAC8-A64A5D797F6B}"/>
    <cellStyle name="Normal 12" xfId="33" xr:uid="{AD19A09E-E36B-4581-9623-F54EE49DE1A7}"/>
    <cellStyle name="Normal 13" xfId="42" xr:uid="{8F3E15E1-866E-4642-A160-6EC78A16082E}"/>
    <cellStyle name="Normal 14" xfId="67" xr:uid="{38102293-679E-4BC4-8C21-B50A9352FE0D}"/>
    <cellStyle name="Normal 15" xfId="68" xr:uid="{DDD174B3-A44D-4519-9D5A-E09E51F6BD36}"/>
    <cellStyle name="Normal 16" xfId="69" xr:uid="{2B037F2C-6E53-4DFC-BCEF-4BAE4D22C99F}"/>
    <cellStyle name="Normal 17" xfId="70" xr:uid="{862E1F38-3D0E-4A33-9EDA-CE90F84B8E45}"/>
    <cellStyle name="Normal 18" xfId="71" xr:uid="{CF87BC40-E55D-4F82-AE28-8FA1017CE6B1}"/>
    <cellStyle name="Normal 19" xfId="72" xr:uid="{FA237C1A-38D9-46F9-9E54-DD0D4DE6F649}"/>
    <cellStyle name="Normal 2" xfId="7" xr:uid="{00000000-0005-0000-0000-000006000000}"/>
    <cellStyle name="Normal 2 2" xfId="15" xr:uid="{E1B4ADD7-AF9F-4C31-814B-2F7CCD24FB28}"/>
    <cellStyle name="Normal 2 2 2" xfId="27" xr:uid="{86D4674A-12DC-467D-8791-E9A1C7FC3D5C}"/>
    <cellStyle name="Normal 2 2 2 2" xfId="51" xr:uid="{E5E93CD8-FF9A-48B1-ADA9-AB3C731E6334}"/>
    <cellStyle name="Normal 2 2 3" xfId="28" xr:uid="{A9406696-2B5F-40B4-B07A-9A75502DB3A9}"/>
    <cellStyle name="Normal 2 2 3 2" xfId="49" xr:uid="{F69FCC6A-DC9B-4565-AD31-066A6C2F5064}"/>
    <cellStyle name="Normal 2 2 4" xfId="45" xr:uid="{6F0840CA-9553-405D-ACE5-D01A72852DAD}"/>
    <cellStyle name="Normal 2 3" xfId="30" xr:uid="{E13F57EA-1139-4D18-983A-599F278AD76F}"/>
    <cellStyle name="Normal 2 3 2" xfId="41" xr:uid="{0043EE02-D5BD-4812-AD16-BFACC7EF42A8}"/>
    <cellStyle name="Normal 2 3 3" xfId="44" xr:uid="{0A8706C9-91EC-4327-A8A0-F2E5BA34A857}"/>
    <cellStyle name="Normal 2 4" xfId="32" xr:uid="{20B2D89D-D384-47E8-A9EE-FCD14F76982F}"/>
    <cellStyle name="Normal 2 4 2" xfId="52" xr:uid="{3F0CEA5C-059B-43A9-859D-A965B48327F7}"/>
    <cellStyle name="Normal 2 5" xfId="36" xr:uid="{CE7AC479-92A4-4367-8F5E-D56B9C5A1031}"/>
    <cellStyle name="Normal 3" xfId="4" xr:uid="{00000000-0005-0000-0000-000007000000}"/>
    <cellStyle name="Normal 3 2" xfId="29" xr:uid="{D8C0391F-9AA5-43CD-9EDF-E1CEE95293DA}"/>
    <cellStyle name="Normal 3 2 2" xfId="38" xr:uid="{519BA7B2-00D0-4BC8-9FC5-2049B7FF832F}"/>
    <cellStyle name="Normal 3 2 2 2" xfId="63" xr:uid="{FFD9FBF6-074E-4300-A11B-1E9E248674A4}"/>
    <cellStyle name="Normal 3 3" xfId="47" xr:uid="{96442A53-EA32-4F89-842D-FC2B3500B36F}"/>
    <cellStyle name="Normal 3 3 2" xfId="66" xr:uid="{FC90F908-F2F6-489E-BDC8-B211A625F9C1}"/>
    <cellStyle name="Normal 3 4" xfId="57" xr:uid="{8D94B436-169A-4EF4-AF1F-BD2D38E48701}"/>
    <cellStyle name="Normal 3 5" xfId="61" xr:uid="{20B92D94-623A-4A41-B83E-988C78EE9919}"/>
    <cellStyle name="Normal 3 6" xfId="16" xr:uid="{2260A489-F0D9-40BA-A22E-29EA47F1B2F4}"/>
    <cellStyle name="Normal 4" xfId="21" xr:uid="{D3B53A52-2AD8-4381-AB54-845A42EF1FF2}"/>
    <cellStyle name="Normal 4 2" xfId="17" xr:uid="{861AA663-ADE1-4537-934E-8307E5FD8F74}"/>
    <cellStyle name="Normal 4 2 2" xfId="22" xr:uid="{E8677BA3-8211-444C-BEC4-9A07A188675B}"/>
    <cellStyle name="Normal 4 2 3" xfId="46" xr:uid="{A1A62C66-066C-4E8B-898C-FFCDC593C940}"/>
    <cellStyle name="Normal 4 3" xfId="37" xr:uid="{41EDC26E-37D1-45EB-B40D-C33CA90D2064}"/>
    <cellStyle name="Normal 4 3 2" xfId="54" xr:uid="{F0BD437D-A11C-4FCC-8D12-ECC542C171DB}"/>
    <cellStyle name="Normal 4 4" xfId="59" xr:uid="{644A2FD9-99FD-44AF-AD6A-7DA7696F10CB}"/>
    <cellStyle name="Normal 5" xfId="18" xr:uid="{497704D6-52EF-4ABE-A3CD-97569A2A33A7}"/>
    <cellStyle name="Normal 5 2" xfId="11" xr:uid="{00CB0B8C-510E-4BED-8B9B-553F22BD15C7}"/>
    <cellStyle name="Normal 5 2 2" xfId="62" xr:uid="{C310ED55-448A-4742-B398-B242C3A89A52}"/>
    <cellStyle name="Normal 5 3" xfId="35" xr:uid="{B6E770DA-49EF-4C68-912F-2AD9E34AB464}"/>
    <cellStyle name="Normal 5 4" xfId="48" xr:uid="{439C9414-9BA2-497D-BF7E-0C5A82DE1171}"/>
    <cellStyle name="Normal 6" xfId="23" xr:uid="{FF1D5E57-8C3F-43A7-8100-05F86404E24E}"/>
    <cellStyle name="Normal 6 2" xfId="39" xr:uid="{BF19C48D-9054-4CB1-8B26-C788F7386A5B}"/>
    <cellStyle name="Normal 6 2 2" xfId="64" xr:uid="{8DCBD4A4-A7DB-4626-B9AE-A2DBD111A1EA}"/>
    <cellStyle name="Normal 6 3" xfId="50" xr:uid="{EF61BC19-A02A-4B29-B5E5-F8ADBFFE6AF9}"/>
    <cellStyle name="Normal 7" xfId="24" xr:uid="{5E137597-5161-4D95-90E4-F6DC879E5B22}"/>
    <cellStyle name="Normal 7 2" xfId="40" xr:uid="{AF7B1DEB-2498-4714-A82C-DA80CF2C533D}"/>
    <cellStyle name="Normal 7 2 2" xfId="55" xr:uid="{72B3ACED-6426-4333-A31F-F7A584556C09}"/>
    <cellStyle name="Normal 7 3" xfId="65" xr:uid="{479EC22B-EFA4-4A4A-859B-B213AB646001}"/>
    <cellStyle name="Normal 7 4" xfId="43" xr:uid="{2E7F84E1-ECE1-404D-A212-C39658E7599D}"/>
    <cellStyle name="Normal 8" xfId="25" xr:uid="{CEB51C94-2E45-4D5B-9F0F-359FEE19D53C}"/>
    <cellStyle name="Normal 8 2" xfId="58" xr:uid="{286B7DE3-B5D9-42D4-91CA-A0F00AB06695}"/>
    <cellStyle name="Normal 9" xfId="12" xr:uid="{585AC317-7540-4658-AB5A-C34FB49F1152}"/>
    <cellStyle name="Normal_final_pull_anzt" xfId="9" xr:uid="{00000000-0005-0000-0000-000009000000}"/>
    <cellStyle name="Normal_II-15(Population) 2" xfId="5" xr:uid="{00000000-0005-0000-0000-00000B000000}"/>
    <cellStyle name="Percent 2" xfId="3" xr:uid="{00000000-0005-0000-0000-00000E000000}"/>
    <cellStyle name="Percent 2 2" xfId="10" xr:uid="{67C19ACC-B2FB-4E73-ACA6-0EF4958B92CE}"/>
    <cellStyle name="Percent 2 3" xfId="19" xr:uid="{2ABB9611-6919-4949-B383-4EF485E15F01}"/>
  </cellStyles>
  <dxfs count="0"/>
  <tableStyles count="0" defaultTableStyle="TableStyleMedium2" defaultPivotStyle="PivotStyleLight16"/>
  <colors>
    <mruColors>
      <color rgb="FFFFC5C5"/>
      <color rgb="FFFF6969"/>
      <color rgb="FFFFEFEF"/>
      <color rgb="FFFFE5E5"/>
      <color rgb="FFFF8B8B"/>
      <color rgb="FFEAFAFA"/>
      <color rgb="FFFF9900"/>
      <color rgb="FF33CCCC"/>
      <color rgb="FFCCF4F2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</sheetPr>
  <dimension ref="A1:S56"/>
  <sheetViews>
    <sheetView tabSelected="1" zoomScaleNormal="100" workbookViewId="0">
      <selection activeCell="AB30" sqref="AB30"/>
    </sheetView>
  </sheetViews>
  <sheetFormatPr defaultColWidth="9.140625" defaultRowHeight="15"/>
  <cols>
    <col min="1" max="1" width="28.42578125" style="6" customWidth="1"/>
    <col min="2" max="14" width="9.7109375" style="6" customWidth="1"/>
    <col min="15" max="15" width="27.85546875" style="1" customWidth="1"/>
    <col min="16" max="16" width="13.140625" style="1" bestFit="1" customWidth="1"/>
    <col min="17" max="19" width="13.140625" style="1" customWidth="1"/>
    <col min="20" max="16384" width="9.140625" style="1"/>
  </cols>
  <sheetData>
    <row r="1" spans="1:19" ht="21" customHeight="1">
      <c r="A1" s="34" t="s">
        <v>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9" s="4" customFormat="1" ht="18.75" customHeight="1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9" ht="2.2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9" ht="16.5" customHeight="1">
      <c r="A4" s="36" t="s">
        <v>5</v>
      </c>
      <c r="B4" s="40" t="s">
        <v>22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38" t="s">
        <v>6</v>
      </c>
    </row>
    <row r="5" spans="1:19" ht="13.5" customHeight="1">
      <c r="A5" s="37"/>
      <c r="B5" s="8">
        <v>2010</v>
      </c>
      <c r="C5" s="8">
        <v>2011</v>
      </c>
      <c r="D5" s="8">
        <v>2012</v>
      </c>
      <c r="E5" s="8">
        <v>2013</v>
      </c>
      <c r="F5" s="8">
        <v>2014</v>
      </c>
      <c r="G5" s="8">
        <v>2015</v>
      </c>
      <c r="H5" s="8">
        <v>2016</v>
      </c>
      <c r="I5" s="8">
        <v>2017</v>
      </c>
      <c r="J5" s="9">
        <v>2018</v>
      </c>
      <c r="K5" s="9">
        <v>2019</v>
      </c>
      <c r="L5" s="9">
        <v>2020</v>
      </c>
      <c r="M5" s="9">
        <v>2021</v>
      </c>
      <c r="N5" s="9">
        <v>2022</v>
      </c>
      <c r="O5" s="39"/>
    </row>
    <row r="6" spans="1:19" s="2" customFormat="1" ht="18" customHeight="1">
      <c r="A6" s="10" t="s">
        <v>2</v>
      </c>
      <c r="B6" s="11">
        <f>B8+B7</f>
        <v>932</v>
      </c>
      <c r="C6" s="11">
        <f t="shared" ref="C6:H6" si="0">C8+C7</f>
        <v>1002</v>
      </c>
      <c r="D6" s="11">
        <f t="shared" si="0"/>
        <v>1294</v>
      </c>
      <c r="E6" s="11">
        <f t="shared" si="0"/>
        <v>1318</v>
      </c>
      <c r="F6" s="11">
        <f>F8+F7</f>
        <v>932</v>
      </c>
      <c r="G6" s="11">
        <f>G8+G7</f>
        <v>833</v>
      </c>
      <c r="H6" s="11">
        <f t="shared" si="0"/>
        <v>958</v>
      </c>
      <c r="I6" s="11">
        <f>SUM(I7:I8)</f>
        <v>750</v>
      </c>
      <c r="J6" s="2">
        <v>930</v>
      </c>
      <c r="K6" s="2">
        <v>1397</v>
      </c>
      <c r="L6" s="2">
        <v>938</v>
      </c>
      <c r="M6" s="2">
        <f>M7+M8</f>
        <v>782</v>
      </c>
      <c r="N6" s="2">
        <f>N7+N8</f>
        <v>461</v>
      </c>
      <c r="O6" s="12" t="s">
        <v>23</v>
      </c>
    </row>
    <row r="7" spans="1:19" s="2" customFormat="1" ht="18" customHeight="1">
      <c r="A7" s="13" t="s">
        <v>3</v>
      </c>
      <c r="B7" s="14">
        <v>437</v>
      </c>
      <c r="C7" s="14">
        <v>356</v>
      </c>
      <c r="D7" s="14">
        <v>512</v>
      </c>
      <c r="E7" s="14">
        <v>646</v>
      </c>
      <c r="F7" s="14">
        <v>520</v>
      </c>
      <c r="G7" s="14">
        <v>301</v>
      </c>
      <c r="H7" s="14">
        <v>357</v>
      </c>
      <c r="I7" s="14">
        <v>285</v>
      </c>
      <c r="J7" s="2">
        <v>455</v>
      </c>
      <c r="K7" s="2">
        <v>592</v>
      </c>
      <c r="L7" s="2">
        <v>485</v>
      </c>
      <c r="M7" s="2">
        <f>372</f>
        <v>372</v>
      </c>
      <c r="N7" s="2">
        <f>260</f>
        <v>260</v>
      </c>
      <c r="O7" s="5" t="s">
        <v>0</v>
      </c>
    </row>
    <row r="8" spans="1:19" s="2" customFormat="1" ht="18" customHeight="1">
      <c r="A8" s="13" t="s">
        <v>4</v>
      </c>
      <c r="B8" s="14">
        <f>SUM(B9:B29)</f>
        <v>495</v>
      </c>
      <c r="C8" s="14">
        <f t="shared" ref="C8:I8" si="1">SUM(C9:C29)</f>
        <v>646</v>
      </c>
      <c r="D8" s="14">
        <f t="shared" si="1"/>
        <v>782</v>
      </c>
      <c r="E8" s="14">
        <f t="shared" si="1"/>
        <v>672</v>
      </c>
      <c r="F8" s="14">
        <f t="shared" si="1"/>
        <v>412</v>
      </c>
      <c r="G8" s="14">
        <f t="shared" si="1"/>
        <v>532</v>
      </c>
      <c r="H8" s="14">
        <f t="shared" si="1"/>
        <v>601</v>
      </c>
      <c r="I8" s="14">
        <f t="shared" si="1"/>
        <v>465</v>
      </c>
      <c r="J8" s="2">
        <v>475</v>
      </c>
      <c r="K8" s="2">
        <f>SUM(K9:K29)</f>
        <v>805</v>
      </c>
      <c r="L8" s="33">
        <v>453</v>
      </c>
      <c r="M8" s="33">
        <f>SUM(M9:M29)</f>
        <v>410</v>
      </c>
      <c r="N8" s="33">
        <f>SUM(N9:N29)</f>
        <v>201</v>
      </c>
      <c r="O8" s="5" t="s">
        <v>1</v>
      </c>
      <c r="P8" s="15"/>
      <c r="S8" s="15"/>
    </row>
    <row r="9" spans="1:19" ht="18" customHeight="1">
      <c r="A9" s="16" t="s">
        <v>7</v>
      </c>
      <c r="B9" s="17">
        <v>52</v>
      </c>
      <c r="C9" s="17">
        <v>50</v>
      </c>
      <c r="D9" s="17">
        <v>61</v>
      </c>
      <c r="E9" s="17">
        <v>69</v>
      </c>
      <c r="F9" s="17">
        <v>32</v>
      </c>
      <c r="G9" s="17">
        <v>25</v>
      </c>
      <c r="H9" s="17">
        <v>46</v>
      </c>
      <c r="I9" s="17">
        <v>34</v>
      </c>
      <c r="J9" s="18">
        <v>39</v>
      </c>
      <c r="K9" s="18">
        <v>56</v>
      </c>
      <c r="L9" s="21">
        <v>32</v>
      </c>
      <c r="M9" s="21">
        <f>24</f>
        <v>24</v>
      </c>
      <c r="N9" s="21">
        <f>15</f>
        <v>15</v>
      </c>
      <c r="O9" s="19" t="s">
        <v>24</v>
      </c>
      <c r="P9" s="20"/>
      <c r="S9" s="20"/>
    </row>
    <row r="10" spans="1:19" ht="18" customHeight="1">
      <c r="A10" s="16" t="s">
        <v>8</v>
      </c>
      <c r="B10" s="17">
        <v>40</v>
      </c>
      <c r="C10" s="17">
        <v>43</v>
      </c>
      <c r="D10" s="17">
        <v>40</v>
      </c>
      <c r="E10" s="17">
        <v>33</v>
      </c>
      <c r="F10" s="17">
        <v>23</v>
      </c>
      <c r="G10" s="17">
        <v>40</v>
      </c>
      <c r="H10" s="17">
        <v>77</v>
      </c>
      <c r="I10" s="17">
        <v>43</v>
      </c>
      <c r="J10" s="21">
        <v>17</v>
      </c>
      <c r="K10" s="21">
        <v>44</v>
      </c>
      <c r="L10" s="21">
        <v>23</v>
      </c>
      <c r="M10" s="21">
        <f>17</f>
        <v>17</v>
      </c>
      <c r="N10" s="21">
        <f>9</f>
        <v>9</v>
      </c>
      <c r="O10" s="19" t="s">
        <v>25</v>
      </c>
      <c r="P10" s="22"/>
      <c r="S10" s="22"/>
    </row>
    <row r="11" spans="1:19" ht="18" customHeight="1">
      <c r="A11" s="16" t="s">
        <v>9</v>
      </c>
      <c r="B11" s="17">
        <v>24</v>
      </c>
      <c r="C11" s="17">
        <v>16</v>
      </c>
      <c r="D11" s="17">
        <v>18</v>
      </c>
      <c r="E11" s="17">
        <v>9</v>
      </c>
      <c r="F11" s="17">
        <v>18</v>
      </c>
      <c r="G11" s="17">
        <v>22</v>
      </c>
      <c r="H11" s="17">
        <v>39</v>
      </c>
      <c r="I11" s="17">
        <v>27</v>
      </c>
      <c r="J11" s="21">
        <v>31</v>
      </c>
      <c r="K11" s="21">
        <v>37</v>
      </c>
      <c r="L11" s="21">
        <v>23</v>
      </c>
      <c r="M11" s="21">
        <f>15</f>
        <v>15</v>
      </c>
      <c r="N11" s="21">
        <f>5</f>
        <v>5</v>
      </c>
      <c r="O11" s="19" t="s">
        <v>26</v>
      </c>
      <c r="P11" s="22"/>
      <c r="S11" s="22"/>
    </row>
    <row r="12" spans="1:19" ht="18" customHeight="1">
      <c r="A12" s="16" t="s">
        <v>10</v>
      </c>
      <c r="B12" s="17">
        <v>24</v>
      </c>
      <c r="C12" s="17">
        <v>42</v>
      </c>
      <c r="D12" s="17">
        <v>23</v>
      </c>
      <c r="E12" s="17">
        <v>33</v>
      </c>
      <c r="F12" s="17">
        <v>16</v>
      </c>
      <c r="G12" s="17">
        <v>35</v>
      </c>
      <c r="H12" s="17">
        <v>28</v>
      </c>
      <c r="I12" s="17">
        <v>12</v>
      </c>
      <c r="J12" s="21">
        <v>21</v>
      </c>
      <c r="K12" s="21">
        <v>35</v>
      </c>
      <c r="L12" s="1">
        <v>20</v>
      </c>
      <c r="M12" s="1">
        <f>20</f>
        <v>20</v>
      </c>
      <c r="N12" s="1">
        <f>8</f>
        <v>8</v>
      </c>
      <c r="O12" s="19" t="s">
        <v>27</v>
      </c>
    </row>
    <row r="13" spans="1:19" ht="18" customHeight="1">
      <c r="A13" s="16" t="s">
        <v>11</v>
      </c>
      <c r="B13" s="17">
        <v>16</v>
      </c>
      <c r="C13" s="17">
        <v>21</v>
      </c>
      <c r="D13" s="17">
        <v>41</v>
      </c>
      <c r="E13" s="17">
        <v>28</v>
      </c>
      <c r="F13" s="17">
        <v>16</v>
      </c>
      <c r="G13" s="17">
        <v>37</v>
      </c>
      <c r="H13" s="17">
        <v>17</v>
      </c>
      <c r="I13" s="17">
        <v>27</v>
      </c>
      <c r="J13" s="1">
        <v>46</v>
      </c>
      <c r="K13" s="1">
        <v>40</v>
      </c>
      <c r="L13" s="1">
        <v>31</v>
      </c>
      <c r="M13" s="1">
        <f>18</f>
        <v>18</v>
      </c>
      <c r="N13" s="1">
        <f>10</f>
        <v>10</v>
      </c>
      <c r="O13" s="19" t="s">
        <v>28</v>
      </c>
      <c r="P13" s="23"/>
    </row>
    <row r="14" spans="1:19" ht="18" customHeight="1">
      <c r="A14" s="16" t="s">
        <v>29</v>
      </c>
      <c r="B14" s="17">
        <v>10</v>
      </c>
      <c r="C14" s="17">
        <v>21</v>
      </c>
      <c r="D14" s="17">
        <v>22</v>
      </c>
      <c r="E14" s="17">
        <v>46</v>
      </c>
      <c r="F14" s="17">
        <v>12</v>
      </c>
      <c r="G14" s="17">
        <v>12</v>
      </c>
      <c r="H14" s="17">
        <v>12</v>
      </c>
      <c r="I14" s="17">
        <v>17</v>
      </c>
      <c r="J14" s="1">
        <v>26</v>
      </c>
      <c r="K14" s="1">
        <v>39</v>
      </c>
      <c r="L14" s="1">
        <v>10</v>
      </c>
      <c r="M14" s="1">
        <f>21</f>
        <v>21</v>
      </c>
      <c r="N14" s="1">
        <f>15</f>
        <v>15</v>
      </c>
      <c r="O14" s="19" t="s">
        <v>30</v>
      </c>
      <c r="P14" s="23"/>
    </row>
    <row r="15" spans="1:19" ht="18" customHeight="1">
      <c r="A15" s="16" t="s">
        <v>31</v>
      </c>
      <c r="B15" s="17">
        <v>31</v>
      </c>
      <c r="C15" s="17">
        <v>28</v>
      </c>
      <c r="D15" s="17">
        <v>16</v>
      </c>
      <c r="E15" s="17">
        <v>25</v>
      </c>
      <c r="F15" s="17">
        <v>5</v>
      </c>
      <c r="G15" s="17">
        <v>11</v>
      </c>
      <c r="H15" s="17">
        <v>15</v>
      </c>
      <c r="I15" s="17">
        <v>9</v>
      </c>
      <c r="J15" s="1">
        <v>26</v>
      </c>
      <c r="K15" s="1">
        <v>24</v>
      </c>
      <c r="L15" s="1">
        <v>20</v>
      </c>
      <c r="M15" s="1">
        <f>8</f>
        <v>8</v>
      </c>
      <c r="N15" s="1">
        <f>2</f>
        <v>2</v>
      </c>
      <c r="O15" s="19" t="s">
        <v>32</v>
      </c>
      <c r="P15" s="23"/>
    </row>
    <row r="16" spans="1:19" ht="18" customHeight="1">
      <c r="A16" s="16" t="s">
        <v>33</v>
      </c>
      <c r="B16" s="17">
        <v>18</v>
      </c>
      <c r="C16" s="17">
        <v>14</v>
      </c>
      <c r="D16" s="17">
        <v>32</v>
      </c>
      <c r="E16" s="17">
        <v>18</v>
      </c>
      <c r="F16" s="17">
        <v>23</v>
      </c>
      <c r="G16" s="17">
        <v>16</v>
      </c>
      <c r="H16" s="17">
        <v>21</v>
      </c>
      <c r="I16" s="17">
        <v>16</v>
      </c>
      <c r="J16" s="1">
        <v>24</v>
      </c>
      <c r="K16" s="1">
        <v>58</v>
      </c>
      <c r="L16" s="1">
        <v>18</v>
      </c>
      <c r="M16" s="1">
        <f>8</f>
        <v>8</v>
      </c>
      <c r="N16" s="1">
        <f>4</f>
        <v>4</v>
      </c>
      <c r="O16" s="19" t="s">
        <v>34</v>
      </c>
      <c r="P16" s="23"/>
    </row>
    <row r="17" spans="1:16" ht="18.75">
      <c r="A17" s="16" t="s">
        <v>12</v>
      </c>
      <c r="B17" s="17">
        <v>24</v>
      </c>
      <c r="C17" s="17">
        <v>9</v>
      </c>
      <c r="D17" s="17">
        <v>22</v>
      </c>
      <c r="E17" s="17">
        <v>23</v>
      </c>
      <c r="F17" s="17">
        <v>25</v>
      </c>
      <c r="G17" s="17">
        <v>22</v>
      </c>
      <c r="H17" s="17">
        <v>13</v>
      </c>
      <c r="I17" s="17">
        <v>18</v>
      </c>
      <c r="J17" s="1">
        <v>5</v>
      </c>
      <c r="K17" s="1">
        <v>16</v>
      </c>
      <c r="L17" s="1">
        <v>13</v>
      </c>
      <c r="M17" s="1">
        <f>6</f>
        <v>6</v>
      </c>
      <c r="N17" s="1">
        <f>5</f>
        <v>5</v>
      </c>
      <c r="O17" s="19" t="s">
        <v>35</v>
      </c>
      <c r="P17" s="23"/>
    </row>
    <row r="18" spans="1:16" ht="18.75">
      <c r="A18" s="16" t="s">
        <v>13</v>
      </c>
      <c r="B18" s="17">
        <v>16</v>
      </c>
      <c r="C18" s="17">
        <v>13</v>
      </c>
      <c r="D18" s="17">
        <v>17</v>
      </c>
      <c r="E18" s="17">
        <v>31</v>
      </c>
      <c r="F18" s="17">
        <v>6</v>
      </c>
      <c r="G18" s="17">
        <v>29</v>
      </c>
      <c r="H18" s="17">
        <v>39</v>
      </c>
      <c r="I18" s="17">
        <v>35</v>
      </c>
      <c r="J18" s="1">
        <v>28</v>
      </c>
      <c r="K18" s="1">
        <v>79</v>
      </c>
      <c r="L18" s="1">
        <v>18</v>
      </c>
      <c r="M18" s="1">
        <f>9</f>
        <v>9</v>
      </c>
      <c r="N18" s="1">
        <f>3</f>
        <v>3</v>
      </c>
      <c r="O18" s="19" t="s">
        <v>36</v>
      </c>
      <c r="P18" s="23"/>
    </row>
    <row r="19" spans="1:16" ht="18.75">
      <c r="A19" s="16" t="s">
        <v>14</v>
      </c>
      <c r="B19" s="17">
        <v>10</v>
      </c>
      <c r="C19" s="17">
        <v>1</v>
      </c>
      <c r="D19" s="17">
        <v>5</v>
      </c>
      <c r="E19" s="17">
        <v>9</v>
      </c>
      <c r="F19" s="17">
        <v>7</v>
      </c>
      <c r="G19" s="17">
        <v>8</v>
      </c>
      <c r="H19" s="17">
        <v>2</v>
      </c>
      <c r="I19" s="17">
        <v>1</v>
      </c>
      <c r="J19" s="1">
        <v>2</v>
      </c>
      <c r="K19" s="1">
        <v>26</v>
      </c>
      <c r="L19" s="1">
        <v>6</v>
      </c>
      <c r="M19" s="1">
        <f>7</f>
        <v>7</v>
      </c>
      <c r="N19" s="1">
        <f>0</f>
        <v>0</v>
      </c>
      <c r="O19" s="19" t="s">
        <v>37</v>
      </c>
    </row>
    <row r="20" spans="1:16" ht="18.75">
      <c r="A20" s="16" t="s">
        <v>15</v>
      </c>
      <c r="B20" s="17">
        <v>16</v>
      </c>
      <c r="C20" s="17">
        <v>15</v>
      </c>
      <c r="D20" s="17">
        <v>23</v>
      </c>
      <c r="E20" s="17">
        <v>11</v>
      </c>
      <c r="F20" s="17">
        <v>2</v>
      </c>
      <c r="G20" s="17">
        <v>5</v>
      </c>
      <c r="H20" s="17">
        <v>2</v>
      </c>
      <c r="I20" s="17">
        <v>11</v>
      </c>
      <c r="J20" s="1">
        <v>5</v>
      </c>
      <c r="K20" s="1">
        <v>11</v>
      </c>
      <c r="L20" s="1">
        <v>7</v>
      </c>
      <c r="M20" s="1">
        <f>11</f>
        <v>11</v>
      </c>
      <c r="N20" s="1">
        <f>6</f>
        <v>6</v>
      </c>
      <c r="O20" s="19" t="s">
        <v>38</v>
      </c>
    </row>
    <row r="21" spans="1:16" ht="18.75">
      <c r="A21" s="16" t="s">
        <v>39</v>
      </c>
      <c r="B21" s="17">
        <v>6</v>
      </c>
      <c r="C21" s="17">
        <v>24</v>
      </c>
      <c r="D21" s="17">
        <v>36</v>
      </c>
      <c r="E21" s="17">
        <v>23</v>
      </c>
      <c r="F21" s="17">
        <v>20</v>
      </c>
      <c r="G21" s="17">
        <v>23</v>
      </c>
      <c r="H21" s="17">
        <v>26</v>
      </c>
      <c r="I21" s="17">
        <v>39</v>
      </c>
      <c r="J21" s="1">
        <v>5</v>
      </c>
      <c r="K21" s="1">
        <v>15</v>
      </c>
      <c r="L21" s="1">
        <v>8</v>
      </c>
      <c r="M21" s="1">
        <f>11</f>
        <v>11</v>
      </c>
      <c r="N21" s="1">
        <f>9</f>
        <v>9</v>
      </c>
      <c r="O21" s="19" t="s">
        <v>40</v>
      </c>
    </row>
    <row r="22" spans="1:16" ht="18.75">
      <c r="A22" s="16" t="s">
        <v>16</v>
      </c>
      <c r="B22" s="17">
        <v>13</v>
      </c>
      <c r="C22" s="17">
        <v>16</v>
      </c>
      <c r="D22" s="17">
        <v>32</v>
      </c>
      <c r="E22" s="17">
        <v>27</v>
      </c>
      <c r="F22" s="17">
        <v>5</v>
      </c>
      <c r="G22" s="17">
        <v>7</v>
      </c>
      <c r="H22" s="17">
        <v>2</v>
      </c>
      <c r="I22" s="17">
        <v>9</v>
      </c>
      <c r="J22" s="1">
        <v>6</v>
      </c>
      <c r="K22" s="1">
        <v>13</v>
      </c>
      <c r="L22" s="1">
        <v>13</v>
      </c>
      <c r="M22" s="1">
        <f>22</f>
        <v>22</v>
      </c>
      <c r="N22" s="1">
        <f>8</f>
        <v>8</v>
      </c>
      <c r="O22" s="24" t="s">
        <v>41</v>
      </c>
    </row>
    <row r="23" spans="1:16" ht="18.75">
      <c r="A23" s="16" t="s">
        <v>17</v>
      </c>
      <c r="B23" s="17">
        <v>22</v>
      </c>
      <c r="C23" s="17">
        <v>59</v>
      </c>
      <c r="D23" s="17">
        <v>35</v>
      </c>
      <c r="E23" s="17">
        <v>38</v>
      </c>
      <c r="F23" s="17">
        <v>13</v>
      </c>
      <c r="G23" s="17">
        <v>29</v>
      </c>
      <c r="H23" s="17">
        <v>28</v>
      </c>
      <c r="I23" s="17">
        <v>16</v>
      </c>
      <c r="J23" s="1">
        <v>20</v>
      </c>
      <c r="K23" s="1">
        <v>34</v>
      </c>
      <c r="L23" s="1">
        <v>20</v>
      </c>
      <c r="M23" s="1">
        <f>15</f>
        <v>15</v>
      </c>
      <c r="N23" s="1">
        <f>9</f>
        <v>9</v>
      </c>
      <c r="O23" s="25" t="s">
        <v>42</v>
      </c>
    </row>
    <row r="24" spans="1:16" ht="18.75">
      <c r="A24" s="16" t="s">
        <v>18</v>
      </c>
      <c r="B24" s="17">
        <v>32</v>
      </c>
      <c r="C24" s="17">
        <v>56</v>
      </c>
      <c r="D24" s="17">
        <v>81</v>
      </c>
      <c r="E24" s="17">
        <v>75</v>
      </c>
      <c r="F24" s="17">
        <v>46</v>
      </c>
      <c r="G24" s="17">
        <v>49</v>
      </c>
      <c r="H24" s="17">
        <v>35</v>
      </c>
      <c r="I24" s="17">
        <v>27</v>
      </c>
      <c r="J24" s="1">
        <v>24</v>
      </c>
      <c r="K24" s="1">
        <v>65</v>
      </c>
      <c r="L24" s="1">
        <v>45</v>
      </c>
      <c r="M24" s="1">
        <f>47</f>
        <v>47</v>
      </c>
      <c r="N24" s="1">
        <f>26</f>
        <v>26</v>
      </c>
      <c r="O24" s="26" t="s">
        <v>43</v>
      </c>
    </row>
    <row r="25" spans="1:16" ht="18.75">
      <c r="A25" s="16" t="s">
        <v>19</v>
      </c>
      <c r="B25" s="17">
        <v>48</v>
      </c>
      <c r="C25" s="17">
        <v>43</v>
      </c>
      <c r="D25" s="17">
        <v>82</v>
      </c>
      <c r="E25" s="17">
        <v>41</v>
      </c>
      <c r="F25" s="17">
        <v>26</v>
      </c>
      <c r="G25" s="17">
        <v>55</v>
      </c>
      <c r="H25" s="17">
        <v>52</v>
      </c>
      <c r="I25" s="17">
        <v>49</v>
      </c>
      <c r="J25" s="1">
        <v>42</v>
      </c>
      <c r="K25" s="1">
        <v>53</v>
      </c>
      <c r="L25" s="1">
        <v>38</v>
      </c>
      <c r="M25" s="1">
        <f>46</f>
        <v>46</v>
      </c>
      <c r="N25" s="1">
        <f>28</f>
        <v>28</v>
      </c>
      <c r="O25" s="25" t="s">
        <v>44</v>
      </c>
    </row>
    <row r="26" spans="1:16" ht="18.75">
      <c r="A26" s="16" t="s">
        <v>20</v>
      </c>
      <c r="B26" s="17">
        <v>52</v>
      </c>
      <c r="C26" s="17">
        <v>111</v>
      </c>
      <c r="D26" s="17">
        <v>127</v>
      </c>
      <c r="E26" s="17">
        <v>60</v>
      </c>
      <c r="F26" s="17">
        <v>57</v>
      </c>
      <c r="G26" s="17">
        <v>60</v>
      </c>
      <c r="H26" s="17">
        <v>98</v>
      </c>
      <c r="I26" s="17">
        <v>35</v>
      </c>
      <c r="J26" s="1">
        <v>58</v>
      </c>
      <c r="K26" s="1">
        <v>61</v>
      </c>
      <c r="L26" s="1">
        <v>51</v>
      </c>
      <c r="M26" s="1">
        <f>43</f>
        <v>43</v>
      </c>
      <c r="N26" s="1">
        <f>16</f>
        <v>16</v>
      </c>
      <c r="O26" s="25" t="s">
        <v>45</v>
      </c>
    </row>
    <row r="27" spans="1:16" ht="18.75">
      <c r="A27" s="16" t="s">
        <v>21</v>
      </c>
      <c r="B27" s="17">
        <v>13</v>
      </c>
      <c r="C27" s="17">
        <v>17</v>
      </c>
      <c r="D27" s="17">
        <v>12</v>
      </c>
      <c r="E27" s="17">
        <v>24</v>
      </c>
      <c r="F27" s="17">
        <v>17</v>
      </c>
      <c r="G27" s="17">
        <v>23</v>
      </c>
      <c r="H27" s="17">
        <v>18</v>
      </c>
      <c r="I27" s="17">
        <v>11</v>
      </c>
      <c r="J27" s="1">
        <v>5</v>
      </c>
      <c r="K27" s="1">
        <v>38</v>
      </c>
      <c r="L27" s="1">
        <v>13</v>
      </c>
      <c r="M27" s="1">
        <f>25</f>
        <v>25</v>
      </c>
      <c r="N27" s="1">
        <f>12</f>
        <v>12</v>
      </c>
      <c r="O27" s="27" t="s">
        <v>46</v>
      </c>
    </row>
    <row r="28" spans="1:16" ht="18.75">
      <c r="A28" s="16" t="s">
        <v>47</v>
      </c>
      <c r="B28" s="17">
        <v>28</v>
      </c>
      <c r="C28" s="17">
        <v>47</v>
      </c>
      <c r="D28" s="17">
        <v>57</v>
      </c>
      <c r="E28" s="17">
        <v>47</v>
      </c>
      <c r="F28" s="17">
        <v>38</v>
      </c>
      <c r="G28" s="17">
        <v>23</v>
      </c>
      <c r="H28" s="17">
        <v>31</v>
      </c>
      <c r="I28" s="17">
        <v>29</v>
      </c>
      <c r="J28" s="1">
        <v>45</v>
      </c>
      <c r="K28" s="1">
        <v>60</v>
      </c>
      <c r="L28" s="1">
        <v>44</v>
      </c>
      <c r="M28" s="1">
        <f>37</f>
        <v>37</v>
      </c>
      <c r="N28" s="1">
        <f>11</f>
        <v>11</v>
      </c>
      <c r="O28" s="26" t="s">
        <v>48</v>
      </c>
    </row>
    <row r="29" spans="1:16" ht="18.75">
      <c r="A29" s="28" t="s">
        <v>49</v>
      </c>
      <c r="B29" s="29">
        <v>0</v>
      </c>
      <c r="C29" s="29">
        <v>0</v>
      </c>
      <c r="D29" s="29">
        <v>0</v>
      </c>
      <c r="E29" s="29">
        <v>2</v>
      </c>
      <c r="F29" s="29">
        <v>5</v>
      </c>
      <c r="G29" s="29">
        <v>1</v>
      </c>
      <c r="H29" s="29">
        <v>0</v>
      </c>
      <c r="I29" s="29">
        <v>0</v>
      </c>
      <c r="J29" s="3">
        <v>0</v>
      </c>
      <c r="K29" s="3">
        <v>1</v>
      </c>
      <c r="L29" s="3">
        <v>0</v>
      </c>
      <c r="M29" s="3">
        <f>0</f>
        <v>0</v>
      </c>
      <c r="N29" s="3">
        <v>0</v>
      </c>
      <c r="O29" s="30" t="s">
        <v>50</v>
      </c>
    </row>
    <row r="30" spans="1:16" ht="18.75">
      <c r="A30" s="31" t="s">
        <v>51</v>
      </c>
      <c r="O30" s="32" t="s">
        <v>52</v>
      </c>
    </row>
    <row r="31" spans="1:16" ht="19.5" customHeight="1"/>
    <row r="49" spans="5:5" s="1" customFormat="1"/>
    <row r="56" spans="5:5" s="1" customFormat="1">
      <c r="E56" s="6"/>
    </row>
  </sheetData>
  <mergeCells count="5">
    <mergeCell ref="A1:O1"/>
    <mergeCell ref="A2:O2"/>
    <mergeCell ref="A4:A5"/>
    <mergeCell ref="O4:O5"/>
    <mergeCell ref="B4:N4"/>
  </mergeCells>
  <pageMargins left="0.7" right="0.7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8.53</vt:lpstr>
      <vt:lpstr>'8.53'!Print_Area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2026-08-12T05:12:28Z</cp:lastPrinted>
  <dcterms:created xsi:type="dcterms:W3CDTF">2019-06-30T04:22:49Z</dcterms:created>
  <dcterms:modified xsi:type="dcterms:W3CDTF">2026-08-12T05:12:32Z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