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charts/chart5.xml" ContentType="application/vnd.openxmlformats-officedocument.drawingml.chart+xml"/>
  <Override PartName="/xl/drawings/drawing5.xml" ContentType="application/vnd.openxmlformats-officedocument.drawing+xml"/>
  <Override PartName="/xl/comments3.xml" ContentType="application/vnd.openxmlformats-officedocument.spreadsheetml.comments+xml"/>
  <Override PartName="/xl/charts/chart6.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Dissemination\Publications\Statistical Year Book\YEARBOOK 2019\FINAL\"/>
    </mc:Choice>
  </mc:AlternateContent>
  <bookViews>
    <workbookView xWindow="0" yWindow="0" windowWidth="28800" windowHeight="11730" tabRatio="682" activeTab="7"/>
  </bookViews>
  <sheets>
    <sheet name="20.1" sheetId="1" r:id="rId1"/>
    <sheet name="20.2" sheetId="2" r:id="rId2"/>
    <sheet name="20.3" sheetId="3" r:id="rId3"/>
    <sheet name="20.4" sheetId="4" r:id="rId4"/>
    <sheet name="20.5" sheetId="5" r:id="rId5"/>
    <sheet name="20.6" sheetId="6" r:id="rId6"/>
    <sheet name="20.8" sheetId="7" r:id="rId7"/>
    <sheet name="20.9" sheetId="8" r:id="rId8"/>
  </sheets>
  <externalReferences>
    <externalReference r:id="rId9"/>
  </externalReferences>
  <definedNames>
    <definedName name="_xlnm.Print_Area" localSheetId="1">'20.2'!$A$1:$J$35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28" i="2" l="1"/>
  <c r="AP28" i="2"/>
  <c r="AQ17" i="2"/>
  <c r="C28" i="8" l="1"/>
  <c r="B28" i="8"/>
  <c r="C27" i="8"/>
  <c r="B27" i="8"/>
  <c r="C26" i="8"/>
  <c r="B26" i="8"/>
  <c r="C25" i="8"/>
  <c r="B25" i="8"/>
  <c r="C24" i="8"/>
  <c r="B24" i="8"/>
  <c r="C23" i="8"/>
  <c r="B23" i="8"/>
  <c r="C22" i="8"/>
  <c r="B22" i="8"/>
  <c r="C21" i="8"/>
  <c r="B21" i="8"/>
  <c r="C20" i="8"/>
  <c r="B20" i="8"/>
  <c r="C19" i="8"/>
  <c r="B19" i="8"/>
  <c r="C18" i="8"/>
  <c r="B18" i="8"/>
  <c r="C17" i="8"/>
  <c r="B17" i="8"/>
  <c r="C16" i="8"/>
  <c r="B16" i="8"/>
  <c r="C15" i="8"/>
  <c r="B15" i="8"/>
  <c r="C14" i="8"/>
  <c r="B14" i="8"/>
  <c r="C13" i="8"/>
  <c r="B13" i="8"/>
  <c r="C12" i="8"/>
  <c r="B12" i="8"/>
  <c r="C11" i="8"/>
  <c r="B11" i="8"/>
  <c r="E9" i="8"/>
  <c r="D9" i="8"/>
  <c r="C9" i="8"/>
  <c r="B9" i="8"/>
  <c r="Q32" i="7"/>
  <c r="P32" i="7"/>
  <c r="Q31" i="7"/>
  <c r="P31" i="7"/>
  <c r="Q30" i="7"/>
  <c r="P30" i="7"/>
  <c r="P29" i="7"/>
  <c r="H22" i="7"/>
  <c r="E22" i="7"/>
  <c r="D22" i="7"/>
  <c r="C22" i="7"/>
  <c r="B22" i="7"/>
  <c r="H21" i="7"/>
  <c r="E21" i="7"/>
  <c r="D21" i="7"/>
  <c r="C21" i="7"/>
  <c r="B21" i="7"/>
  <c r="H20" i="7"/>
  <c r="E20" i="7"/>
  <c r="D20" i="7"/>
  <c r="C20" i="7"/>
  <c r="B20" i="7"/>
  <c r="J19" i="7"/>
  <c r="I19" i="7"/>
  <c r="H19" i="7"/>
  <c r="B19" i="7" s="1"/>
  <c r="E19" i="7"/>
  <c r="D19" i="7"/>
  <c r="Q29" i="7" s="1"/>
  <c r="C19" i="7"/>
  <c r="H10" i="7"/>
  <c r="E10" i="7"/>
  <c r="D10" i="7"/>
  <c r="C10" i="7"/>
  <c r="B10" i="7"/>
  <c r="H9" i="7"/>
  <c r="E9" i="7"/>
  <c r="D9" i="7"/>
  <c r="C9" i="7"/>
  <c r="B9" i="7"/>
  <c r="H8" i="7"/>
  <c r="E8" i="7"/>
  <c r="D8" i="7"/>
  <c r="C8" i="7"/>
  <c r="B8" i="7"/>
  <c r="J7" i="7"/>
  <c r="I7" i="7"/>
  <c r="H7" i="7"/>
  <c r="E7" i="7"/>
  <c r="D7" i="7"/>
  <c r="C7" i="7"/>
  <c r="B7" i="7"/>
  <c r="E78" i="6"/>
  <c r="B78" i="6"/>
  <c r="E77" i="6"/>
  <c r="B77" i="6"/>
  <c r="E76" i="6"/>
  <c r="D76" i="6"/>
  <c r="C76" i="6"/>
  <c r="B76" i="6"/>
  <c r="E23" i="6"/>
  <c r="B23" i="6"/>
  <c r="E22" i="6"/>
  <c r="B22" i="6"/>
  <c r="E21" i="6"/>
  <c r="D21" i="6"/>
  <c r="C21" i="6"/>
  <c r="B21" i="6"/>
  <c r="E10" i="6"/>
  <c r="B10" i="6"/>
  <c r="E9" i="6"/>
  <c r="B9" i="6"/>
  <c r="E8" i="6"/>
  <c r="D8" i="6"/>
  <c r="C8" i="6"/>
  <c r="B8" i="6"/>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G8" i="5"/>
  <c r="H8" i="5" s="1"/>
  <c r="F8" i="5"/>
  <c r="E8" i="5"/>
  <c r="H7" i="5"/>
  <c r="G7" i="5"/>
  <c r="F7" i="5"/>
  <c r="E7" i="5"/>
  <c r="G6" i="5"/>
  <c r="H6" i="5" s="1"/>
  <c r="F6" i="5"/>
  <c r="E6" i="5"/>
  <c r="D165" i="4"/>
  <c r="D164" i="4"/>
  <c r="D163" i="4"/>
  <c r="D162" i="4"/>
  <c r="D161" i="4"/>
  <c r="C160" i="4"/>
  <c r="D160" i="4" s="1"/>
  <c r="B160" i="4"/>
  <c r="D159" i="4"/>
  <c r="D158" i="4"/>
  <c r="D156" i="4"/>
  <c r="D155" i="4"/>
  <c r="D154" i="4"/>
  <c r="D153" i="4"/>
  <c r="D152" i="4"/>
  <c r="D151" i="4"/>
  <c r="D150" i="4"/>
  <c r="D149" i="4"/>
  <c r="C148" i="4"/>
  <c r="D148" i="4" s="1"/>
  <c r="B148" i="4"/>
  <c r="D147" i="4"/>
  <c r="D146" i="4"/>
  <c r="D145" i="4"/>
  <c r="C144" i="4"/>
  <c r="D144" i="4" s="1"/>
  <c r="B144" i="4"/>
  <c r="D143" i="4"/>
  <c r="D142" i="4"/>
  <c r="D141" i="4"/>
  <c r="D140" i="4"/>
  <c r="D139" i="4"/>
  <c r="D138" i="4"/>
  <c r="C137" i="4"/>
  <c r="B137" i="4"/>
  <c r="D137" i="4" s="1"/>
  <c r="D136" i="4"/>
  <c r="D135" i="4"/>
  <c r="D134" i="4"/>
  <c r="D133" i="4"/>
  <c r="D132" i="4"/>
  <c r="D131" i="4"/>
  <c r="D130" i="4"/>
  <c r="D129" i="4"/>
  <c r="D128" i="4"/>
  <c r="D127" i="4"/>
  <c r="D126" i="4"/>
  <c r="D125" i="4"/>
  <c r="D124" i="4"/>
  <c r="D123" i="4"/>
  <c r="D122" i="4"/>
  <c r="D121" i="4"/>
  <c r="D120" i="4"/>
  <c r="D119" i="4"/>
  <c r="D118" i="4"/>
  <c r="D117" i="4"/>
  <c r="C116" i="4"/>
  <c r="D116" i="4" s="1"/>
  <c r="B116" i="4"/>
  <c r="D115" i="4"/>
  <c r="D114" i="4"/>
  <c r="D113" i="4"/>
  <c r="D112" i="4"/>
  <c r="D111" i="4"/>
  <c r="D110" i="4"/>
  <c r="D109" i="4"/>
  <c r="D108" i="4"/>
  <c r="D107" i="4"/>
  <c r="D106" i="4"/>
  <c r="D105" i="4"/>
  <c r="D104" i="4"/>
  <c r="D103" i="4"/>
  <c r="D102" i="4"/>
  <c r="D101" i="4"/>
  <c r="D100" i="4"/>
  <c r="D99" i="4"/>
  <c r="D98" i="4"/>
  <c r="D97" i="4"/>
  <c r="D96" i="4"/>
  <c r="D95" i="4"/>
  <c r="C95" i="4"/>
  <c r="B95" i="4"/>
  <c r="B93" i="4" s="1"/>
  <c r="C93" i="4"/>
  <c r="D93" i="4" s="1"/>
  <c r="D80" i="4"/>
  <c r="D79" i="4"/>
  <c r="D78" i="4"/>
  <c r="D77" i="4"/>
  <c r="C76" i="4"/>
  <c r="B76" i="4"/>
  <c r="D76" i="4" s="1"/>
  <c r="D75" i="4"/>
  <c r="D74" i="4"/>
  <c r="D73" i="4"/>
  <c r="D72" i="4"/>
  <c r="D71" i="4"/>
  <c r="D70" i="4"/>
  <c r="D69" i="4"/>
  <c r="D68" i="4"/>
  <c r="D67" i="4"/>
  <c r="C66" i="4"/>
  <c r="D66" i="4" s="1"/>
  <c r="B66" i="4"/>
  <c r="D65" i="4"/>
  <c r="D64" i="4"/>
  <c r="D63" i="4"/>
  <c r="D62" i="4"/>
  <c r="C62" i="4"/>
  <c r="B62" i="4"/>
  <c r="D61" i="4"/>
  <c r="D60" i="4"/>
  <c r="D59" i="4"/>
  <c r="D58" i="4"/>
  <c r="D57" i="4"/>
  <c r="D56" i="4"/>
  <c r="C55" i="4"/>
  <c r="D55" i="4" s="1"/>
  <c r="B55" i="4"/>
  <c r="D54" i="4"/>
  <c r="D53" i="4"/>
  <c r="D52" i="4"/>
  <c r="D51" i="4"/>
  <c r="D50" i="4"/>
  <c r="C50" i="4"/>
  <c r="B50" i="4"/>
  <c r="D49" i="4"/>
  <c r="D48" i="4"/>
  <c r="D47" i="4"/>
  <c r="D46" i="4"/>
  <c r="D45" i="4"/>
  <c r="D44" i="4"/>
  <c r="D43" i="4"/>
  <c r="D42" i="4"/>
  <c r="D41" i="4"/>
  <c r="D40" i="4"/>
  <c r="D39" i="4"/>
  <c r="D38" i="4"/>
  <c r="D37" i="4"/>
  <c r="D36" i="4"/>
  <c r="D35" i="4"/>
  <c r="D34" i="4"/>
  <c r="D33" i="4"/>
  <c r="D32" i="4"/>
  <c r="D31" i="4"/>
  <c r="D30" i="4"/>
  <c r="C29" i="4"/>
  <c r="D29" i="4" s="1"/>
  <c r="B29" i="4"/>
  <c r="D28" i="4"/>
  <c r="D27" i="4"/>
  <c r="D26" i="4"/>
  <c r="D25" i="4"/>
  <c r="D24" i="4"/>
  <c r="D23" i="4"/>
  <c r="D22" i="4"/>
  <c r="D21" i="4"/>
  <c r="D20" i="4"/>
  <c r="D19" i="4"/>
  <c r="D18" i="4"/>
  <c r="D17" i="4"/>
  <c r="D16" i="4"/>
  <c r="D15" i="4"/>
  <c r="D14" i="4"/>
  <c r="D13" i="4"/>
  <c r="D12" i="4"/>
  <c r="D11" i="4"/>
  <c r="D10" i="4"/>
  <c r="D9" i="4"/>
  <c r="C8" i="4"/>
  <c r="B8" i="4"/>
  <c r="B6" i="4" s="1"/>
  <c r="C6" i="4"/>
  <c r="AQ27" i="2"/>
  <c r="AP27" i="2" s="1"/>
  <c r="AP26" i="2"/>
  <c r="AP25" i="2"/>
  <c r="AQ24" i="2"/>
  <c r="AP24" i="2" s="1"/>
  <c r="AQ23" i="2"/>
  <c r="AP23" i="2"/>
  <c r="AQ22" i="2"/>
  <c r="AP22" i="2" s="1"/>
  <c r="AP21" i="2"/>
  <c r="AQ20" i="2"/>
  <c r="AP20" i="2"/>
  <c r="AP19" i="2"/>
  <c r="AQ18" i="2"/>
  <c r="AP18" i="2"/>
  <c r="AP17" i="2"/>
  <c r="AI38" i="1"/>
  <c r="S23" i="1"/>
  <c r="R23" i="1"/>
  <c r="Q23" i="1"/>
  <c r="P23" i="1"/>
  <c r="O23" i="1"/>
  <c r="N23" i="1"/>
  <c r="M23" i="1"/>
  <c r="L23" i="1"/>
  <c r="K23" i="1"/>
  <c r="AJ29" i="1" s="1"/>
  <c r="AJ28" i="1" s="1"/>
  <c r="J23" i="1"/>
  <c r="AI29" i="1" s="1"/>
  <c r="AI28" i="1" s="1"/>
  <c r="I23" i="1"/>
  <c r="AH29" i="1" s="1"/>
  <c r="AH28" i="1" s="1"/>
  <c r="H23" i="1"/>
  <c r="AG29" i="1" s="1"/>
  <c r="AG28" i="1" s="1"/>
  <c r="G23" i="1"/>
  <c r="AF29" i="1" s="1"/>
  <c r="AF28" i="1" s="1"/>
  <c r="F23" i="1"/>
  <c r="AE29" i="1" s="1"/>
  <c r="AE28" i="1" s="1"/>
  <c r="E23" i="1"/>
  <c r="AD29" i="1" s="1"/>
  <c r="AD28" i="1" s="1"/>
  <c r="D23" i="1"/>
  <c r="AC29" i="1" s="1"/>
  <c r="AC28" i="1" s="1"/>
  <c r="D6" i="4" l="1"/>
  <c r="D8" i="4"/>
</calcChain>
</file>

<file path=xl/comments1.xml><?xml version="1.0" encoding="utf-8"?>
<comments xmlns="http://schemas.openxmlformats.org/spreadsheetml/2006/main">
  <authors>
    <author>Aishath Yumna Rasheed</author>
  </authors>
  <commentList>
    <comment ref="A3" authorId="0" shapeId="0">
      <text>
        <r>
          <rPr>
            <b/>
            <sz val="9"/>
            <color indexed="81"/>
            <rFont val="Tahoma"/>
            <family val="2"/>
          </rPr>
          <t>Aishath Yumna Rasheed:</t>
        </r>
        <r>
          <rPr>
            <sz val="9"/>
            <color indexed="81"/>
            <rFont val="Tahoma"/>
            <family val="2"/>
          </rPr>
          <t xml:space="preserve">
Parliament election was held on 2014, so table should be renamed to 2014 if to include the last available data. And if end of 2018 members count is required, that shud be taken from majlis idhaara</t>
        </r>
      </text>
    </comment>
  </commentList>
</comments>
</file>

<file path=xl/comments2.xml><?xml version="1.0" encoding="utf-8"?>
<comments xmlns="http://schemas.openxmlformats.org/spreadsheetml/2006/main">
  <authors>
    <author>Aishath Yumna Rasheed</author>
  </authors>
  <commentList>
    <comment ref="A3" authorId="0" shapeId="0">
      <text>
        <r>
          <rPr>
            <b/>
            <sz val="9"/>
            <color indexed="81"/>
            <rFont val="Tahoma"/>
            <family val="2"/>
          </rPr>
          <t>Aishath Yumna Rasheed:</t>
        </r>
        <r>
          <rPr>
            <sz val="9"/>
            <color indexed="81"/>
            <rFont val="Tahoma"/>
            <family val="2"/>
          </rPr>
          <t xml:space="preserve">
Local councils election was last held on 2017, so this table cant be included. </t>
        </r>
      </text>
    </comment>
  </commentList>
</comments>
</file>

<file path=xl/comments3.xml><?xml version="1.0" encoding="utf-8"?>
<comments xmlns="http://schemas.openxmlformats.org/spreadsheetml/2006/main">
  <authors>
    <author>Aishath Yumna Rasheed</author>
  </authors>
  <commentList>
    <comment ref="A2" authorId="0" shapeId="0">
      <text>
        <r>
          <rPr>
            <b/>
            <sz val="9"/>
            <color indexed="81"/>
            <rFont val="Tahoma"/>
            <family val="2"/>
          </rPr>
          <t xml:space="preserve">Aishath Yumna Rasheed:
</t>
        </r>
        <r>
          <rPr>
            <sz val="9"/>
            <color indexed="81"/>
            <rFont val="Tahoma"/>
            <family val="2"/>
          </rPr>
          <t>Local Councils election was last held on 2014, so table should be renamed to 2017 only,  if to include the last available data. And if end of 2018 members count is required, that shud be taken from LGA</t>
        </r>
      </text>
    </comment>
  </commentList>
</comments>
</file>

<file path=xl/sharedStrings.xml><?xml version="1.0" encoding="utf-8"?>
<sst xmlns="http://schemas.openxmlformats.org/spreadsheetml/2006/main" count="1094" uniqueCount="461">
  <si>
    <t>ތާވަލު 20.1: 2018 ގެ ނިޔަލަށް ރަޖިސްޓްރީކުރެވިފައިވާ ސިޔާސީ ޕާޓީތަކުގެ ޢަދަދާއި، މެމްބަރުން އަދި ބަޖެޓުން ކުރެވުނެ ހޭދަ</t>
  </si>
  <si>
    <t>TABLE: 20.1:  POLITICAL PARTIES REGISTERED At THE END OF 2018, BY MEMBERSHIP AND BUDGET EXPENDITURE</t>
  </si>
  <si>
    <t xml:space="preserve">Political parties </t>
  </si>
  <si>
    <t>Year of registration</t>
  </si>
  <si>
    <r>
      <t xml:space="preserve">No. of members </t>
    </r>
    <r>
      <rPr>
        <b/>
        <sz val="10"/>
        <color theme="1"/>
        <rFont val="Calibri"/>
        <family val="2"/>
        <scheme val="minor"/>
      </rPr>
      <t>(year end)</t>
    </r>
  </si>
  <si>
    <r>
      <t xml:space="preserve">Money given by government </t>
    </r>
    <r>
      <rPr>
        <b/>
        <sz val="10"/>
        <color theme="1"/>
        <rFont val="Calibri"/>
        <family val="2"/>
        <scheme val="minor"/>
      </rPr>
      <t>(MVR)</t>
    </r>
  </si>
  <si>
    <t xml:space="preserve"> ސިޔާސީ ޕާޓީތައް </t>
  </si>
  <si>
    <t>ރަޖިސްޓްރީކުރެވުނު އަހަރު</t>
  </si>
  <si>
    <t xml:space="preserve">މެމްބަރުންގެ ޢަދަދު </t>
  </si>
  <si>
    <r>
      <t xml:space="preserve"> ސަރުކާރުން ދޫކުރެވުނު ފައިސާގެ ޢަދަދު </t>
    </r>
    <r>
      <rPr>
        <b/>
        <sz val="9"/>
        <color theme="1"/>
        <rFont val="Faruma"/>
      </rPr>
      <t>(ރުފިޔާ)</t>
    </r>
  </si>
  <si>
    <t>Maldivian Democratic Party</t>
  </si>
  <si>
    <t>26th June 2005</t>
  </si>
  <si>
    <t>ދިވެހިރައްޔިތުންގެ ޑިމޮކްރެޓިކް ޕާޓީ</t>
  </si>
  <si>
    <t>Dhivehi Rayyithunge Party</t>
  </si>
  <si>
    <t>21st July 2005</t>
  </si>
  <si>
    <t xml:space="preserve">ދިވެހިރައްޔިތުންގެ ޕާޓީ </t>
  </si>
  <si>
    <t>Adhaalathu Party</t>
  </si>
  <si>
    <t>18th August 2005</t>
  </si>
  <si>
    <t xml:space="preserve">ޢަދާލަތު ޕާޓީ </t>
  </si>
  <si>
    <t>Islamic Democratic Party</t>
  </si>
  <si>
    <t>12th December 2005</t>
  </si>
  <si>
    <t>-</t>
  </si>
  <si>
    <t xml:space="preserve">އިސްލާމިކް ޑިމޮކްރެޓިކް ޕާޓީ </t>
  </si>
  <si>
    <t>Maldivian Social Democratic Party</t>
  </si>
  <si>
    <t>25th December 2006</t>
  </si>
  <si>
    <t xml:space="preserve">ދިވެހިރައްޔިތުންގެ ސޯޝަލް ޑިމޮކްރެޓިކް ޕާޓީ </t>
  </si>
  <si>
    <t>Peoples Party</t>
  </si>
  <si>
    <t>26th December 2007</t>
  </si>
  <si>
    <t xml:space="preserve">ޕީޕަލްސް ޕާޓީ </t>
  </si>
  <si>
    <t>Maldivian National Congress</t>
  </si>
  <si>
    <t xml:space="preserve">މޯލްޑިވިއަން ނެޝަނަލް ކޮންގްރެސް </t>
  </si>
  <si>
    <t>Social Liberal Party</t>
  </si>
  <si>
    <t>2nd December 2007</t>
  </si>
  <si>
    <t>ސޯޝަލް ލިބަރަލް ޕާޓީ</t>
  </si>
  <si>
    <t>Jumhooree Party</t>
  </si>
  <si>
    <t>3rd August 2008</t>
  </si>
  <si>
    <t xml:space="preserve">ޖުމްހޫރީ ޕާޓީ </t>
  </si>
  <si>
    <t>Peoples Alliance</t>
  </si>
  <si>
    <t xml:space="preserve">ޕީޕަލްސް އެލަޔަންސް </t>
  </si>
  <si>
    <t>Maldivian Labour Party</t>
  </si>
  <si>
    <t>4th September 2008</t>
  </si>
  <si>
    <t>މޯލްޑިވިއަން ލޭބަރ ޕާޓީ</t>
  </si>
  <si>
    <t>Gaumee Ihthihaadh</t>
  </si>
  <si>
    <t>ޤައުމީ އިއްތިޚާދު</t>
  </si>
  <si>
    <t>Dhivehi Qaumee Party</t>
  </si>
  <si>
    <t>27th January 2009</t>
  </si>
  <si>
    <t>ދިވެހި ޤައުމީ ޕާޓީ</t>
  </si>
  <si>
    <t>Maldives Reform Movement</t>
  </si>
  <si>
    <t>22nd March 2011</t>
  </si>
  <si>
    <t>މޯލްޑިވްސް ރިފޯމް މޫވްމަންޓް</t>
  </si>
  <si>
    <t>Progressive Party Of Maldives</t>
  </si>
  <si>
    <t>27th October 2011</t>
  </si>
  <si>
    <t>ޕްރޮގްރެސިވް ޕާޓީ އޮފް މޯލްޑިވްސް</t>
  </si>
  <si>
    <t>Maldives Development Alliance</t>
  </si>
  <si>
    <t>20th December 2012</t>
  </si>
  <si>
    <t>މޯލްޑިވްސް ޑިވެލޮޕްމަންޓް އެލަޔަންސް</t>
  </si>
  <si>
    <t xml:space="preserve">          Total</t>
  </si>
  <si>
    <t xml:space="preserve">      ޖުމްލަ</t>
  </si>
  <si>
    <t xml:space="preserve">Note: Due to some reasons money was not given to some of the parties. </t>
  </si>
  <si>
    <t xml:space="preserve">ނޯޓް: އެކި ސަބަބުތަކާހުރެ ބައެއް ސިޔާސީ ޕާޓީތަކަށް ފައިސާދޫކުރެވިފައެއް ނުވެއެވެ. </t>
  </si>
  <si>
    <t>Source: Elections Commission</t>
  </si>
  <si>
    <t xml:space="preserve">މަޢުލޫމާތު ދެއްވި ފަރާތް: އިލެކްޝަންސް ކޮމިޝަން </t>
  </si>
  <si>
    <t>% share</t>
  </si>
  <si>
    <t>Persons registered in political parties</t>
  </si>
  <si>
    <t>2006 census projections</t>
  </si>
  <si>
    <t>Population 18+ (DNP projected)</t>
  </si>
  <si>
    <t>2018 projection</t>
  </si>
  <si>
    <t>2018 / eligible voters</t>
  </si>
  <si>
    <t>ތާވަލު 20.2: އިންތިޚާބުތަކަށް ހިނގި ޚަރަދު، 2008 - 2018</t>
  </si>
  <si>
    <t>million Rf</t>
  </si>
  <si>
    <t>TABLE 20.2: EXPENDITURE ON ELECTIONS, 2008 - 2018</t>
  </si>
  <si>
    <t>Presidential election, 2008</t>
  </si>
  <si>
    <t>Parliamentary election,2009</t>
  </si>
  <si>
    <t>Election</t>
  </si>
  <si>
    <t>Year</t>
  </si>
  <si>
    <t>Expenditure (MVR)</t>
  </si>
  <si>
    <t>އިންތިހާބުތައް</t>
  </si>
  <si>
    <t>Local Council elections ,2011</t>
  </si>
  <si>
    <t>އަހަރު</t>
  </si>
  <si>
    <t>ހިނގި ޚަރަދު (ރުފިޔާ)</t>
  </si>
  <si>
    <t>Presidential election, 2013</t>
  </si>
  <si>
    <t>Presidential election</t>
  </si>
  <si>
    <t>ރިޔާސީ އިންތިހާބު</t>
  </si>
  <si>
    <t xml:space="preserve">Local Council elections, 2014 </t>
  </si>
  <si>
    <t>Parliamentary election</t>
  </si>
  <si>
    <t>ރައްޔިތުންގެ މަޖިލީހުގެ އިންތިހާބު</t>
  </si>
  <si>
    <t>Parliamentary election,2014</t>
  </si>
  <si>
    <t xml:space="preserve">Local Council elections </t>
  </si>
  <si>
    <t>ލޯކަލް ކައުންސިލް އިންތިހާބު</t>
  </si>
  <si>
    <t>Local Council elections 2017</t>
  </si>
  <si>
    <t>Note:  Presidential Election &amp; Parlament Election is held every 5 years. Local Council election is held every 3 years. Hence, there were no elections in 2010, 2012, 2015 &amp;  2016.</t>
  </si>
  <si>
    <t>Rf</t>
  </si>
  <si>
    <t>No election in 2010</t>
  </si>
  <si>
    <t>No election in 2012</t>
  </si>
  <si>
    <t>No election in 2015</t>
  </si>
  <si>
    <t>No election in 2016</t>
  </si>
  <si>
    <t>male</t>
  </si>
  <si>
    <t>Female</t>
  </si>
  <si>
    <t>Local Council elections</t>
  </si>
  <si>
    <t xml:space="preserve">ތާވަލު 20.3: 2018 ވަނަ އަހަރުގެ ރިޔާސީ އިންތިޚާބު </t>
  </si>
  <si>
    <t>TABLE 20.3: PRESIDENTIAL ELECTION, 2018</t>
  </si>
  <si>
    <t>Details</t>
  </si>
  <si>
    <t>ތަފްސީލް</t>
  </si>
  <si>
    <t>Eligible voters</t>
  </si>
  <si>
    <t>ވޯޓުލުމުގެ ޙައްޤު ލިބިފައިވާ މީހުންގެ އަދަދު</t>
  </si>
  <si>
    <t>Number voted</t>
  </si>
  <si>
    <t>ވޯޓުލީ މީހުންގެ އަދަދު</t>
  </si>
  <si>
    <t>Voter turnout</t>
  </si>
  <si>
    <t>ވޯޓުލީ މީހުންގެ ނިސްބަތް</t>
  </si>
  <si>
    <t>Correct votes</t>
  </si>
  <si>
    <t>ސައްހަ ވޯޓު</t>
  </si>
  <si>
    <t>Cancelled votes</t>
  </si>
  <si>
    <t>ބާތިލު ވޯޓު</t>
  </si>
  <si>
    <t>Note: All those 18 years of age and over are eligible to vote.</t>
  </si>
  <si>
    <t xml:space="preserve">ނޯޓް: 18 އަހަރުން މަތީގެ ކޮންމެ މީހަކަށްވެސް ވޯޓްލުމުގެ ޙައްޤުލިބިގެންވެއެވެ. </t>
  </si>
  <si>
    <t xml:space="preserve">ތާވަލު 20.3: 2013 ވަނަ އަހަރުގެ ރިޔާސީ އިންތިޚާބު </t>
  </si>
  <si>
    <t xml:space="preserve">TABLE 20.3: PRESIDENTIAL ELECTION, 2013 </t>
  </si>
  <si>
    <t>ފުރަތަމަ ބުރު</t>
  </si>
  <si>
    <t>ދެވަނަ ބުރު</t>
  </si>
  <si>
    <t>First Round</t>
  </si>
  <si>
    <t>Second Round</t>
  </si>
  <si>
    <t>ތާވަލު 20.4:  2018 ވަނަ އަހަރުގެ ރިޔާސީ އިންތިޚާބުގެ ދެވަނަ ބުރުގައި ބެހެއްޓުނު ވޯޓު ފޮށިތަކުގެ ތަފްސީލް</t>
  </si>
  <si>
    <t>TABLE 20.4: DETAILS OF THE BALLOT BOXES KEPT DURING PRESIDENTIAL  ELECTIONS 2018</t>
  </si>
  <si>
    <t>Atoll/Island</t>
  </si>
  <si>
    <t>އަތޮޅާއި ރަށް</t>
  </si>
  <si>
    <t xml:space="preserve">ވޯޓުލުމުގެ ޙައްޤުލިބިފައިވާ މީހުންގެ އަދަދު </t>
  </si>
  <si>
    <t>ވޯޓްލީ މީހުންގެ އަދަދު</t>
  </si>
  <si>
    <t>ވޯޓްލީ މީހުންގެ އިން ސައްތަ</t>
  </si>
  <si>
    <t>Republic</t>
  </si>
  <si>
    <t>މުޅި ރާއްޖެ</t>
  </si>
  <si>
    <t xml:space="preserve">Boxes kept in Atolls  </t>
  </si>
  <si>
    <t>އަތޮޅުތަކުގައި ބެހެއްޓުނު ފޮށިތައް</t>
  </si>
  <si>
    <t>HA</t>
  </si>
  <si>
    <t>ހއ</t>
  </si>
  <si>
    <t>HDh</t>
  </si>
  <si>
    <t>ހދ</t>
  </si>
  <si>
    <t>Sh</t>
  </si>
  <si>
    <t>ށ</t>
  </si>
  <si>
    <t>N</t>
  </si>
  <si>
    <t>ނ</t>
  </si>
  <si>
    <t>R</t>
  </si>
  <si>
    <t>ރ</t>
  </si>
  <si>
    <t>B</t>
  </si>
  <si>
    <t>ބ</t>
  </si>
  <si>
    <t>Lh</t>
  </si>
  <si>
    <t>ޅ</t>
  </si>
  <si>
    <t>K</t>
  </si>
  <si>
    <t>ކ</t>
  </si>
  <si>
    <t>AA</t>
  </si>
  <si>
    <t>އއ</t>
  </si>
  <si>
    <t>ADh</t>
  </si>
  <si>
    <t>އދ</t>
  </si>
  <si>
    <t>V</t>
  </si>
  <si>
    <t>ވ</t>
  </si>
  <si>
    <t>M</t>
  </si>
  <si>
    <t>މ</t>
  </si>
  <si>
    <t>F</t>
  </si>
  <si>
    <t>ފ</t>
  </si>
  <si>
    <t>Dh</t>
  </si>
  <si>
    <t>ދ</t>
  </si>
  <si>
    <t>Th</t>
  </si>
  <si>
    <t>ތ</t>
  </si>
  <si>
    <t>L</t>
  </si>
  <si>
    <t>ލ</t>
  </si>
  <si>
    <t>GA</t>
  </si>
  <si>
    <t>ގއ</t>
  </si>
  <si>
    <t>GDh</t>
  </si>
  <si>
    <t>ގދ</t>
  </si>
  <si>
    <t>Gn</t>
  </si>
  <si>
    <t>ޏ</t>
  </si>
  <si>
    <t>S</t>
  </si>
  <si>
    <t>ސ</t>
  </si>
  <si>
    <t xml:space="preserve">Boxes kept in Male' for the Atolls people  </t>
  </si>
  <si>
    <t>މާލޭގައި ބެހެއްޓުނު އަތޮޅުތަކުގެ ވޯޓުފޮށިތައް</t>
  </si>
  <si>
    <t xml:space="preserve">Boxes kept in Jails  </t>
  </si>
  <si>
    <t>ޖަލުތައް</t>
  </si>
  <si>
    <t>Male' Jail</t>
  </si>
  <si>
    <t>މާލެ ޖަލު</t>
  </si>
  <si>
    <t>Maafushi Jail</t>
  </si>
  <si>
    <t>މާފުށި ޖަލު</t>
  </si>
  <si>
    <t>Asseyri Jail</t>
  </si>
  <si>
    <t>އައްސޭރި ޖަލު</t>
  </si>
  <si>
    <t>Dhoonidhoo Jail</t>
  </si>
  <si>
    <t>ދޫނިދޫ ޖަލު</t>
  </si>
  <si>
    <t xml:space="preserve">Boxes kept in Male'  </t>
  </si>
  <si>
    <t>މާލެގައި ބެހެއްޓުނު ވޯޓުފޮށިތައް</t>
  </si>
  <si>
    <t>Henveyru</t>
  </si>
  <si>
    <t>ހެންވޭރު</t>
  </si>
  <si>
    <t>Galolhu</t>
  </si>
  <si>
    <t>ގަލޮޅު</t>
  </si>
  <si>
    <t>Machangolhi</t>
  </si>
  <si>
    <t>މައްޗަންގޮޅި</t>
  </si>
  <si>
    <t>Maafannu</t>
  </si>
  <si>
    <t>މާފަންނު</t>
  </si>
  <si>
    <t>Villingili</t>
  </si>
  <si>
    <t>ވިލިގިލި</t>
  </si>
  <si>
    <t>Hulhumale</t>
  </si>
  <si>
    <t>ހުޅުމާލެ</t>
  </si>
  <si>
    <t xml:space="preserve">Boxes kept in places where Industrial works are done  </t>
  </si>
  <si>
    <t>އިޤްތިސާދީ ބޮޑެތި މަސައްކަތް ކުރާ ތަންތަނުގައި ބެހެއްޓުނު ވޯޓުފޮށިތައް</t>
  </si>
  <si>
    <t xml:space="preserve">Boxes kept in Tourist Resorts  </t>
  </si>
  <si>
    <t>ރިސޯޓްތަކުގައި ބެހެއްޓުނު ވޯޓުފޮށިތައް</t>
  </si>
  <si>
    <t xml:space="preserve">Boxes kept abroad  </t>
  </si>
  <si>
    <t>ރާއްޖެއިންބޭރުގައި ބެހެއްޓުނު ވޯޓުފޮށިތަކުން ލިބުނު ވޯޓު</t>
  </si>
  <si>
    <t>Colombo</t>
  </si>
  <si>
    <t>ކޮލަމްބޯ</t>
  </si>
  <si>
    <t>Kuala lumpur</t>
  </si>
  <si>
    <t>ކުއަލަމްޕޫރު</t>
  </si>
  <si>
    <t>India</t>
  </si>
  <si>
    <t>ޓްރިވެންޑްރަމް</t>
  </si>
  <si>
    <t>U.K</t>
  </si>
  <si>
    <t>ޔޫކޭ</t>
  </si>
  <si>
    <t>Note:  Ballot / Boxes are kept in tourist resorts and industrial islands  for those locals working there and in selected countries for those maldivians  living abroad.</t>
  </si>
  <si>
    <t xml:space="preserve">  living abroad.</t>
  </si>
  <si>
    <t xml:space="preserve">ނޯޓް: މީހުން ދިރިއުޅޭ ރަށްރަށްފިޔަވާ ރިސޯޓްތަކާއި ސީނާޢީ ރަށްތަކުގައި މަސައްކަތްކުރާ ފަރާތްތައް ވޯޓްލުމަށްޓަކާ މިތަންތަނުގައި ވޯޓްފޮށި ބެހެއްޓުނެވެ. އަދި ރާއްޖޭންބޭރުގައި ދިރިއުޅޭ </t>
  </si>
  <si>
    <t xml:space="preserve">    ދިވެހީންނަށް ޚާއްސަކޮށްގެން ބައެއް ޤައުމުތަކުގައިވެސް ވޯޓްފޮށި ބެހެއްޓުނެވެ. </t>
  </si>
  <si>
    <t>ތާވަލު 20.4:  2013 ވަނަ އަހަރުގެ ރިޔާސީ އިންތިޚާބުގެ ދެވަނަ ބުރުގައި ބެހެއްޓުނު ވޯޓު ފޮށިތަކުގެ ތަފްސީލް</t>
  </si>
  <si>
    <t>TABLE 20.4: DETAILS OF THE BALLOT BOXES KEPT DURING PRESIDENTIAL  ELECTIONS 2013</t>
  </si>
  <si>
    <t>Singapore</t>
  </si>
  <si>
    <t>ސިންގަޕޫރު</t>
  </si>
  <si>
    <t xml:space="preserve"> * Excluding Ballot/Boxes kept in Jails</t>
  </si>
  <si>
    <t xml:space="preserve">     *ޖަލުގައި ބެހެއްޓިފައިވާ ވޯޓުފޮށިތައް ނުހިމެނޭ</t>
  </si>
  <si>
    <t xml:space="preserve">ތާވަލު 20.5: ރައްޔިތުންގެ މަޖިލީހުގެ އިންތިޚާބު 2014 ގައި އަތޮޅުތަކުން ވޯޓުލީ މިންވަރު  </t>
  </si>
  <si>
    <t>TABLE 205.5: NUMBER OF PERSONS VOTED IN PARLIMENTARY ELECTIONS, 2014</t>
  </si>
  <si>
    <t>Atoll</t>
  </si>
  <si>
    <t>Electoral Area</t>
  </si>
  <si>
    <t xml:space="preserve">Registered population </t>
  </si>
  <si>
    <t>އިންތިހާބީ ދާއިރާ</t>
  </si>
  <si>
    <t>އަތޮޅު</t>
  </si>
  <si>
    <t xml:space="preserve">ރަޖިސްޓްރީވެފައިވާ އާބާދީ </t>
  </si>
  <si>
    <t>Male'</t>
  </si>
  <si>
    <t>މާލެ</t>
  </si>
  <si>
    <t>Atolls</t>
  </si>
  <si>
    <t>އަތޮޅުތައް</t>
  </si>
  <si>
    <t>Hoarafushi Dhaairaa (A01)</t>
  </si>
  <si>
    <t>ހޯރަފުށި ދާއިރާ (A01)</t>
  </si>
  <si>
    <t>Ihavandhoo Dhaairaa (A02)</t>
  </si>
  <si>
    <t>އިހަވަންދޫ ދާއިރާ (A02)</t>
  </si>
  <si>
    <t>Baarshu Dhaairaa (A03)</t>
  </si>
  <si>
    <t>ބާރަށު ދާއިރާ، (A03)</t>
  </si>
  <si>
    <t>Dhidhoo Dhaairaa (A04)</t>
  </si>
  <si>
    <t>ދިއްދޫ ދާއިރާ (A04)</t>
  </si>
  <si>
    <t>Kelaa Dhaairaa (A05)</t>
  </si>
  <si>
    <t>ކެލާ ދާއިރާ (A05)</t>
  </si>
  <si>
    <t>Hanimaadhoo Dhaairaa (B01)</t>
  </si>
  <si>
    <t>ހަނިމާދޫ ދާއިރާ (B01)</t>
  </si>
  <si>
    <t>Nolhivaram Dhaairaa (B02)</t>
  </si>
  <si>
    <t>ނޮޅިވަރަމް ދާއިރާ (B02)</t>
  </si>
  <si>
    <t>Vaikaradhoo Dhaairaa (B03)</t>
  </si>
  <si>
    <t>ވައިކަރަދޫ ދާއިރާ (B03)</t>
  </si>
  <si>
    <t>Kulhudhufuhi Uthuru Dhaairaa (B04)</t>
  </si>
  <si>
    <t>ކުޅުދުއްފުށިދެކުނު  ދާއިރާ (B04)</t>
  </si>
  <si>
    <t>Kulhudhufuhi Dhekunu Dhaairaa (B05)</t>
  </si>
  <si>
    <t>ކުޅުދުއްފުށި އުތުރު ދާއިރާ (B05)</t>
  </si>
  <si>
    <t>Makunudoo Dhaairaa (B06)</t>
  </si>
  <si>
    <t>މަކުނުދޫ ދާއިރާ (B06)</t>
  </si>
  <si>
    <t>Kanditheem Dhaairaa (C01)</t>
  </si>
  <si>
    <t>ކަނޑިތީމް ދާއިރާ (C01)</t>
  </si>
  <si>
    <t>Milandhoo Dhaairaa (C02)</t>
  </si>
  <si>
    <t>މިލަންދޫ ދާއިރާ (C02)</t>
  </si>
  <si>
    <t>Komandoo Dhaairaa (C03)</t>
  </si>
  <si>
    <t>ކޮމަންޑޫ ދާއިރާ (C03)</t>
  </si>
  <si>
    <t>Funadhoo Dhaairaa (C04)</t>
  </si>
  <si>
    <t>ފުނަދޫ ދާއިރާ (C04)</t>
  </si>
  <si>
    <t>Kendhikulhudhoo Dhaairaa (D01)</t>
  </si>
  <si>
    <t>ކެނދިކުޅުދޫ ދާއިރާ (D01)</t>
  </si>
  <si>
    <t>Manadhoo Dhaairaa (D02)</t>
  </si>
  <si>
    <t>މަނދޫ ދާއިރާ (D02)</t>
  </si>
  <si>
    <t>Velidhoo Dhaairaa (D03)</t>
  </si>
  <si>
    <t>ވެލިދޫ ދާއިރާ (D03)</t>
  </si>
  <si>
    <t>Holhudhoo Dhaairaa (D04)</t>
  </si>
  <si>
    <t>ހޮޅުދޫ ދާއިރާ (D04)</t>
  </si>
  <si>
    <t>Alifushi Dhaairaa (E01)</t>
  </si>
  <si>
    <t>އަލިފުށި ދާއިރާ (E01)</t>
  </si>
  <si>
    <t>Ungoofaaru Dhaairaa (E02)</t>
  </si>
  <si>
    <t>އުނގޫފާރު ދާއިރާ (E02)</t>
  </si>
  <si>
    <t>Dhuvaafaru Dhaairaa (E03)</t>
  </si>
  <si>
    <t>ދުވާފަރު ދާއިރާ (E03)</t>
  </si>
  <si>
    <t>Inguraidhoo Dhaairaa (E04)</t>
  </si>
  <si>
    <t>އިނގުރައިދޫ ދާއިރާ(E04)</t>
  </si>
  <si>
    <t>Maduvvaree Dhaairaa (E05)</t>
  </si>
  <si>
    <t>މަޑުއްވަރީ ދާއިރާ (E05)</t>
  </si>
  <si>
    <t>Thulhaadhoo Dhaairaa (F01)</t>
  </si>
  <si>
    <t>ތުޅާދޫ ދާއިރާ (F01)</t>
  </si>
  <si>
    <t>Eydhafushi Dhaairaa (F02)</t>
  </si>
  <si>
    <t>އޭދަފުށި ދާއިރާ (F02)</t>
  </si>
  <si>
    <t>Kendhoo Dhaairaa (F03)</t>
  </si>
  <si>
    <t>ކެންދު ދާއިރާ (F03)</t>
  </si>
  <si>
    <t>Hinnavaru Dhaairaa (G01)</t>
  </si>
  <si>
    <t>ހިންނަވަރު ދާއިރާ (G01)</t>
  </si>
  <si>
    <t>Naifaru Dhaairaa (G02)</t>
  </si>
  <si>
    <t>ނައިފަރު ދާއިރާ (G02)</t>
  </si>
  <si>
    <t>Kurendhoo Dhaairaa (G03)</t>
  </si>
  <si>
    <t>ކުރެންދޫ ދާއިރާ (G03)</t>
  </si>
  <si>
    <t>Kaashidhoo Dhaairaa (H01)</t>
  </si>
  <si>
    <t>ކާށިދޫ ދާއިރާ (H01)</t>
  </si>
  <si>
    <t>Thulusdhoo Dhaairaa (H02)</t>
  </si>
  <si>
    <t>ތުލުސްދޫ ދާއިރާ (H02)</t>
  </si>
  <si>
    <t>Guraidhoo Dhaairaa (H03)</t>
  </si>
  <si>
    <t>ގުރައިދޫ ދާއިރާ (H03)</t>
  </si>
  <si>
    <t>Mathiveri Dhaairaa (U01)</t>
  </si>
  <si>
    <t>މަތިވެރި ދާއިރާ (U01)</t>
  </si>
  <si>
    <t>Thoddoo Dhaairaa (U02)</t>
  </si>
  <si>
    <t>ތޮއްޑޫ ދާއިރާ (U02)</t>
  </si>
  <si>
    <t>Maamigili Dhaairaa (I01)</t>
  </si>
  <si>
    <t>މާމިގިލި ދާއިރާ (I01)</t>
  </si>
  <si>
    <t>Mahibadhoo Dhaairaa (I02)</t>
  </si>
  <si>
    <t>މަހިބަދޫ ދާއިރާ (I02)</t>
  </si>
  <si>
    <t>Dhangethi Dhaairaa (I03)</t>
  </si>
  <si>
    <t>ދަނގެތި ދާއިރާ (I03)</t>
  </si>
  <si>
    <t>Felidhoo Dhaairaa (J01)</t>
  </si>
  <si>
    <t>ފެލިދޫ ދާއިރާ (J01)</t>
  </si>
  <si>
    <t>Keyodhoo Dhaairaa (J02)</t>
  </si>
  <si>
    <t>ކެޔޮދޫ ދާއިރާ (J02)</t>
  </si>
  <si>
    <t>Dhiggaru Dhaairaa (K01)</t>
  </si>
  <si>
    <t>ދިއްގަރު ދާއިރާ (K01)</t>
  </si>
  <si>
    <t>Mulaku Dhaairaa (K02)</t>
  </si>
  <si>
    <t>މުލަކު ދާއިރާ (K02)</t>
  </si>
  <si>
    <t>Bileydhoo Dhaairaa (L01)</t>
  </si>
  <si>
    <t>ބިލައްދޫ ދާއިރާ (L01)</t>
  </si>
  <si>
    <t>Nilandhoo Dhaairaa (L02)</t>
  </si>
  <si>
    <t>ނިލަންދޫ ދާއިރާ (L02)</t>
  </si>
  <si>
    <t>Meedhoo Dhaairaa (M01)</t>
  </si>
  <si>
    <t>މީދޫ ދާއިރާ (M01)</t>
  </si>
  <si>
    <t>Kudahuvadhoo Dhaairaa (M02)</t>
  </si>
  <si>
    <t>ކުޑަހުވަދޫ ދާއިރާ (M02)</t>
  </si>
  <si>
    <t>Vilufushi Dhaairaa (N01)</t>
  </si>
  <si>
    <t>ވިލުފުށި ދާއިރާ (N01)</t>
  </si>
  <si>
    <t>Thimarafushi Dhaairaa (N02)</t>
  </si>
  <si>
    <t>ތިމަރަފުށި ދާއިރާ (N02)</t>
  </si>
  <si>
    <t>Kinbidhoo Dhaairaa (N03)</t>
  </si>
  <si>
    <t>ކިނބިދޫ ދާއިރާ (N03)</t>
  </si>
  <si>
    <t>Guraidhoo Dhaairaa (N04)</t>
  </si>
  <si>
    <t>ގުރައިދޫ ދާއިރާ (N04)</t>
  </si>
  <si>
    <t>Isdhoo Dhaairaa (O01)</t>
  </si>
  <si>
    <t>އިސްދޫ ދާއިރާ (O01)</t>
  </si>
  <si>
    <t>Gamu Dhaairaa (O02)</t>
  </si>
  <si>
    <t>ގަމު ދާއިރާ (O02)</t>
  </si>
  <si>
    <t>Fonadhoo Dhaairaa (O03)</t>
  </si>
  <si>
    <t>ފޮނަދޫ ދާއިރާ (O03)</t>
  </si>
  <si>
    <t>Maavashu Dhaairaa (O04)</t>
  </si>
  <si>
    <t>މާވަށު ދާއިރާ (O04)</t>
  </si>
  <si>
    <t>Villingilli Dhaairaa (P01)</t>
  </si>
  <si>
    <t>ވިލިނގިލި ދާއިރާ (P01)</t>
  </si>
  <si>
    <t>Dhaandhoo Dhaairaa (P02)</t>
  </si>
  <si>
    <t>ދާންދޫ ދާއިރާ (P02)</t>
  </si>
  <si>
    <t>Gemanafushi Dhaairaa (P03)</t>
  </si>
  <si>
    <t>ގެމަނަފުށި ދާއިރާ (P03)</t>
  </si>
  <si>
    <t>Thinadhoo Uthuru Dhaairaa (Q01)</t>
  </si>
  <si>
    <t>ތިނަދޫ އުތުރު ދާއިރާ (Q01)</t>
  </si>
  <si>
    <t>Thinadhoo Dhekunu Dhaaira (Q02)</t>
  </si>
  <si>
    <t>ތިނަދޫ ދެކުނު ދާއިރާ (Q02)</t>
  </si>
  <si>
    <t>Madaveli Dhaairaa (Q03)</t>
  </si>
  <si>
    <t>މަޑަވެލި ދާއިރާ (Q03)</t>
  </si>
  <si>
    <t>Faresmaathodaa Dhaairaa (Q04)</t>
  </si>
  <si>
    <t>ފަރެސްމާތޮޑާ ދާއިރާ (Q04)</t>
  </si>
  <si>
    <t>Gahdhoo Dhaairaa (Q05)</t>
  </si>
  <si>
    <t>ގައްދޫ ދާއިރާ (Q05)</t>
  </si>
  <si>
    <t>Fuvahmulaku Uthuru Dhaairaa (R01)</t>
  </si>
  <si>
    <t>ފުވައްމުލަކު އުތުރު ދާއިރާ (R01)</t>
  </si>
  <si>
    <t>Fuvahmulaku Medhu Dhaairaa (R02)</t>
  </si>
  <si>
    <t>ފުވައްމުލަކު މެދު ދާއިރާ (R02)</t>
  </si>
  <si>
    <t>Fuvahmulaku Dhekunu Dhaairaa (R03)</t>
  </si>
  <si>
    <t>ފުވައްމުލަކު ދެކުނު ދާއިރާ (R03)</t>
  </si>
  <si>
    <t>Hulhudhoo Dhaairaa (S01)</t>
  </si>
  <si>
    <t>ހުޅުމީދޫ ދާއިރާ (S01)</t>
  </si>
  <si>
    <t>Meedhoo Dhaaira (S02)</t>
  </si>
  <si>
    <t>މީދޫ ދާއިރާ (S02)</t>
  </si>
  <si>
    <t>Feydhoo Dhaairaa (S03)</t>
  </si>
  <si>
    <t>ފޭދޫ ދާއިރާ (S03)</t>
  </si>
  <si>
    <t>Maradhoo Dhaairaa (S04)</t>
  </si>
  <si>
    <t>މަރަދޫ ދާއިރާ (S04)</t>
  </si>
  <si>
    <t>Hithadhoo Uthuru Dhaairaa (S05)</t>
  </si>
  <si>
    <t>ހިތަދޫ އުތުރު ދާއިރާ (S05)</t>
  </si>
  <si>
    <t>Hithadhoo Medhu Dhaairaa (S06)</t>
  </si>
  <si>
    <t>ހިތަދޫ މެދު ދާއިރާ (S06)</t>
  </si>
  <si>
    <t>Hithadhoo Dhekunu Dhaairaa (S07)</t>
  </si>
  <si>
    <t>ހިތަދޫ ދެކުނު ދާއިރާ (S07)</t>
  </si>
  <si>
    <t>MLE</t>
  </si>
  <si>
    <t>Hulhu Henveyru Dhaairaa (T01)</t>
  </si>
  <si>
    <t>ހުޅު ހެންވޭރު ދާއިރާ (T01)</t>
  </si>
  <si>
    <t>Medhu henveyru Dhaairaa (T02)</t>
  </si>
  <si>
    <t>މެދު ހެންވޭރު ދާއިރާ (T02)</t>
  </si>
  <si>
    <t>Henveyru Dhekunu Dhaairaa (T03)</t>
  </si>
  <si>
    <t>ހެންވޭރު ދެކުނު ދާއިރާ (T03)</t>
  </si>
  <si>
    <t>Henveyru Uthuru Dhaaira (T04)</t>
  </si>
  <si>
    <t>ހެންވޭރު އުތުރު ދާއިރާ (T04)</t>
  </si>
  <si>
    <t>Galholhu Uthuru Dhaairaa (T05)</t>
  </si>
  <si>
    <t>ގަލޮޅު އުތުރު ދާއިރާ (T05)</t>
  </si>
  <si>
    <t>Galholhu Dhekunu Dhaairaa (T06)</t>
  </si>
  <si>
    <t>ގަލޮޅު ދެކުނު ދާއިރާ (T06)</t>
  </si>
  <si>
    <t>Mahchangolhi Uthuru Dhaairaa (T07)</t>
  </si>
  <si>
    <t>މައްޗަންގޮޅި އުތުރު ދާއިރާ (T07)</t>
  </si>
  <si>
    <t>Mahchangolhi Dhekunu Dhaairaa (T08)</t>
  </si>
  <si>
    <t>މައްޗަންގޮޅި ދެކުނު ދާއިރާ (T08)</t>
  </si>
  <si>
    <t>Maafannu Uthuru Dhaairaa (T09)</t>
  </si>
  <si>
    <t>މާފަންނު އުތުރު ދާއިރާ (T09)</t>
  </si>
  <si>
    <t>Maafannu Hulhangu Dhaairaa (T10)</t>
  </si>
  <si>
    <t>މާފަންނު ހުޅަނގު ދާއިރާ (T10)</t>
  </si>
  <si>
    <t>Maafannu Dhekunu  Dhaairaa (T11)</t>
  </si>
  <si>
    <t>މާފަންނު ދެކުނު ދާއިރާ (T11)</t>
  </si>
  <si>
    <t>Maafannu Medhu Dhaairaa (T12)</t>
  </si>
  <si>
    <t>މާފަންނު މެދު ދާއިރާ (T12)</t>
  </si>
  <si>
    <t>Villi Maafannu Dhaairaa (T13)</t>
  </si>
  <si>
    <t>ވިލި މާފަންނު ދާއިރާ (T13)</t>
  </si>
  <si>
    <t>Note:  There were no elections in 2015, 2016 &amp; 2017</t>
  </si>
  <si>
    <t xml:space="preserve">ތާވަލު 20.6: ރައްޔިތުންގެ މަޖިލީހުގެ މެމްބަރުންގެ އަދަދު، 2018 </t>
  </si>
  <si>
    <t xml:space="preserve">TABLE 20.6: NUMBER OF PARLIAMENT MEMBERS ELECTED, AT 2018 end </t>
  </si>
  <si>
    <t>Locality</t>
  </si>
  <si>
    <t>No. of members at end 2018</t>
  </si>
  <si>
    <t>% of females</t>
  </si>
  <si>
    <t>ތަން</t>
  </si>
  <si>
    <t>Total</t>
  </si>
  <si>
    <t>Male</t>
  </si>
  <si>
    <t>ޖުމްލަ</t>
  </si>
  <si>
    <t>ފިރިހެން</t>
  </si>
  <si>
    <t>އަންހެން</t>
  </si>
  <si>
    <t>އަންހެނުންގެ އިންސައްތަ</t>
  </si>
  <si>
    <t>Note:  Parliamentary Election was last held on 2014. Hence, the latest data for Parliamentary election can be derived from              2014 election only</t>
  </si>
  <si>
    <t xml:space="preserve">ތާވަލު 20.6: ރައްޔިތުންގެ މަޖިލީހުގެ މެމްބަރުންގެ އަދަދު، 2017 </t>
  </si>
  <si>
    <t xml:space="preserve">TABLE 20.6: NUMBER OF PARLIAMENT MEMBERS ELECTED, AT 2017 end </t>
  </si>
  <si>
    <t>No. of members at end 2017</t>
  </si>
  <si>
    <t xml:space="preserve">ތާވަލު 20.6: ރައްޔިތުންގެ މަޖިލީހުގެ މެމްބަރުންގެ އަދަދު، 2016 </t>
  </si>
  <si>
    <t xml:space="preserve">TABLE 20.6: NUMBER OF PARLIAMENT MEMBERS ELECTED, AT 2016 end </t>
  </si>
  <si>
    <t>No. of members at end 2016</t>
  </si>
  <si>
    <t>ތާވަލު 20.8: ލޯކަލް ކައުންސިލް މެމްބަރުންގެ އަދަދު އަދި ޖިންސް، 2018</t>
  </si>
  <si>
    <t>TABLE 20.8: LOCAL COUNCIL MEMBERS BY SEX, 2018</t>
  </si>
  <si>
    <t xml:space="preserve"> Councils</t>
  </si>
  <si>
    <r>
      <t xml:space="preserve">Republic                      </t>
    </r>
    <r>
      <rPr>
        <b/>
        <sz val="11"/>
        <color theme="1"/>
        <rFont val="Faruma"/>
      </rPr>
      <t xml:space="preserve">މުޅިރާއްޖެ </t>
    </r>
  </si>
  <si>
    <r>
      <t xml:space="preserve">Male'                          </t>
    </r>
    <r>
      <rPr>
        <b/>
        <sz val="11"/>
        <color theme="1"/>
        <rFont val="Faruma"/>
      </rPr>
      <t xml:space="preserve"> މާލެ</t>
    </r>
  </si>
  <si>
    <r>
      <t xml:space="preserve">Atolls                  </t>
    </r>
    <r>
      <rPr>
        <b/>
        <sz val="11"/>
        <color theme="1"/>
        <rFont val="Faruma"/>
      </rPr>
      <t xml:space="preserve"> އަތޮޅުތައް</t>
    </r>
  </si>
  <si>
    <t>ކައުންސިލްތައް</t>
  </si>
  <si>
    <t>Local Councils</t>
  </si>
  <si>
    <t>ލޯކަލް ކައުންސިލްތައް</t>
  </si>
  <si>
    <t>Atoll councils</t>
  </si>
  <si>
    <t>އަތޮޅު ކައުންސިލް</t>
  </si>
  <si>
    <t>Island councils</t>
  </si>
  <si>
    <t>ރަށު ކައުންސިލް</t>
  </si>
  <si>
    <t>City councils</t>
  </si>
  <si>
    <t>ސިޓީ ކައުންސިލް</t>
  </si>
  <si>
    <t>Note: Local Council election was last held in Maly 2017</t>
  </si>
  <si>
    <t>ތާވަލު 20.8: ލޯކަލް ކައުންސިލް މެމްބަރުންގެ އަދަދު އަދި ޖިންސް، 2017</t>
  </si>
  <si>
    <t>TABLE 20.8: LOCAL COUNCIL MEMBERS BY SEX, 2017</t>
  </si>
  <si>
    <t xml:space="preserve"> Local Councils</t>
  </si>
  <si>
    <t>ތާވަލު 20.9: ލޯކަލް ކައުންސިލްތަކާއި މެމްބަރުންގެ ޢަދަދު , 2017</t>
  </si>
  <si>
    <t>TABLE 20.9: ELECTED LOCAL COUNCIL MEMBERS BY ATOLL 2017</t>
  </si>
  <si>
    <t>City / Atoll</t>
  </si>
  <si>
    <t>ސިޓީ / އަތޮޅު</t>
  </si>
  <si>
    <t xml:space="preserve">ކައުންސިލްތަކުގެ </t>
  </si>
  <si>
    <t>މެމްބަރުންގެ</t>
  </si>
  <si>
    <t xml:space="preserve"> ޢަދަދު</t>
  </si>
  <si>
    <t>Number of councils</t>
  </si>
  <si>
    <t>Number  of members (end)</t>
  </si>
  <si>
    <t>Male' City</t>
  </si>
  <si>
    <t>މާލޭ ސިޓީ</t>
  </si>
  <si>
    <t>Addu City</t>
  </si>
  <si>
    <t>އައްޑޫ ސިޓީ</t>
  </si>
  <si>
    <t>Source:  Ministry of Finance and Treasury</t>
  </si>
  <si>
    <t>މަޢުލޫމާތު ދެއްވި ފަރާތް:  މިނިސްޓްރީ އޮފް ފިނޭންސް އެންޑް ޓްރެޜަރީ</t>
  </si>
  <si>
    <t xml:space="preserve">*The data includes both Island Councils and Atoll Councils figures together </t>
  </si>
  <si>
    <t>Presidential election,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</si>
</sst>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_(* #,##0.0_);_(* \(#,##0.0\);_(* &quot;-&quot;??_);_(@_)"/>
  </numFmts>
  <fonts count="3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0"/>
      <color theme="1"/>
      <name val="Calibri"/>
      <family val="2"/>
      <scheme val="minor"/>
    </font>
    <font>
      <b/>
      <sz val="11"/>
      <color theme="1"/>
      <name val="Faruma"/>
    </font>
    <font>
      <b/>
      <sz val="9"/>
      <color theme="1"/>
      <name val="Faruma"/>
    </font>
    <font>
      <u/>
      <sz val="11"/>
      <color theme="10"/>
      <name val="Calibri"/>
      <family val="2"/>
    </font>
    <font>
      <sz val="11"/>
      <color theme="1"/>
      <name val="Faruma"/>
    </font>
    <font>
      <i/>
      <sz val="9"/>
      <color theme="1"/>
      <name val="Calibri"/>
      <family val="2"/>
      <scheme val="minor"/>
    </font>
    <font>
      <sz val="9"/>
      <color theme="1"/>
      <name val="Faruma"/>
    </font>
    <font>
      <sz val="8"/>
      <color theme="1"/>
      <name val="Calibri"/>
      <family val="2"/>
      <scheme val="minor"/>
    </font>
    <font>
      <sz val="14"/>
      <color theme="1"/>
      <name val="Times New Roman"/>
      <family val="1"/>
    </font>
    <font>
      <b/>
      <sz val="10"/>
      <color theme="1"/>
      <name val="Faruma"/>
    </font>
    <font>
      <sz val="10"/>
      <color theme="1"/>
      <name val="Calibri"/>
      <family val="2"/>
      <scheme val="minor"/>
    </font>
    <font>
      <sz val="10"/>
      <color theme="1"/>
      <name val="Faruma"/>
    </font>
    <font>
      <i/>
      <sz val="8"/>
      <color theme="1"/>
      <name val="Calibri"/>
      <family val="2"/>
      <scheme val="minor"/>
    </font>
    <font>
      <sz val="8"/>
      <color theme="1"/>
      <name val="Faruma"/>
    </font>
    <font>
      <sz val="9"/>
      <color theme="1"/>
      <name val="Calibri"/>
      <family val="2"/>
      <scheme val="minor"/>
    </font>
    <font>
      <b/>
      <sz val="11"/>
      <color rgb="FFFF0000"/>
      <name val="Calibri"/>
      <family val="2"/>
      <scheme val="minor"/>
    </font>
    <font>
      <sz val="10"/>
      <name val="Arial"/>
      <family val="2"/>
    </font>
    <font>
      <i/>
      <sz val="9"/>
      <color rgb="FFFF0000"/>
      <name val="Calibri"/>
      <family val="2"/>
      <scheme val="minor"/>
    </font>
    <font>
      <sz val="10.5"/>
      <color theme="1"/>
      <name val="Calibri"/>
      <family val="2"/>
      <scheme val="minor"/>
    </font>
    <font>
      <b/>
      <sz val="10.5"/>
      <color theme="1"/>
      <name val="Calibri"/>
      <family val="2"/>
      <scheme val="minor"/>
    </font>
    <font>
      <sz val="12"/>
      <color theme="1"/>
      <name val="Faruma"/>
    </font>
    <font>
      <i/>
      <sz val="10"/>
      <color theme="1"/>
      <name val="Calibri"/>
      <family val="2"/>
      <scheme val="minor"/>
    </font>
    <font>
      <b/>
      <sz val="9"/>
      <color indexed="81"/>
      <name val="Tahoma"/>
      <family val="2"/>
    </font>
    <font>
      <sz val="9"/>
      <color indexed="81"/>
      <name val="Tahoma"/>
      <family val="2"/>
    </font>
    <font>
      <b/>
      <sz val="12"/>
      <color theme="1"/>
      <name val="Faruma"/>
    </font>
    <font>
      <b/>
      <sz val="12"/>
      <color theme="1"/>
      <name val="Calibri"/>
      <family val="2"/>
      <scheme val="minor"/>
    </font>
    <font>
      <b/>
      <sz val="12"/>
      <color rgb="FFFF0000"/>
      <name val="Faruma"/>
    </font>
    <font>
      <b/>
      <sz val="10.5"/>
      <color theme="1"/>
      <name val="Faruma"/>
    </font>
    <font>
      <sz val="11"/>
      <color indexed="8"/>
      <name val="Calibri"/>
      <family val="2"/>
      <scheme val="minor"/>
    </font>
    <font>
      <sz val="10"/>
      <color theme="1" tint="0.14999847407452621"/>
      <name val="Faruma"/>
    </font>
    <font>
      <sz val="10"/>
      <name val="Faruma"/>
    </font>
    <font>
      <b/>
      <sz val="10"/>
      <color theme="1" tint="0.14999847407452621"/>
      <name val="Faruma"/>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39997558519241921"/>
        <bgColor indexed="64"/>
      </patternFill>
    </fill>
  </fills>
  <borders count="28">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hair">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hair">
        <color indexed="64"/>
      </bottom>
      <diagonal/>
    </border>
    <border>
      <left/>
      <right/>
      <top/>
      <bottom style="hair">
        <color auto="1"/>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thin">
        <color indexed="64"/>
      </bottom>
      <diagonal/>
    </border>
    <border>
      <left/>
      <right/>
      <top style="hair">
        <color indexed="64"/>
      </top>
      <bottom style="thin">
        <color indexed="64"/>
      </bottom>
      <diagonal/>
    </border>
    <border>
      <left style="thin">
        <color indexed="64"/>
      </left>
      <right/>
      <top/>
      <bottom/>
      <diagonal/>
    </border>
    <border>
      <left/>
      <right/>
      <top style="thin">
        <color indexed="64"/>
      </top>
      <bottom style="hair">
        <color theme="1"/>
      </bottom>
      <diagonal/>
    </border>
    <border>
      <left/>
      <right/>
      <top style="thin">
        <color indexed="64"/>
      </top>
      <bottom style="hair">
        <color indexed="64"/>
      </bottom>
      <diagonal/>
    </border>
    <border>
      <left/>
      <right/>
      <top style="thin">
        <color indexed="64"/>
      </top>
      <bottom style="hair">
        <color theme="1" tint="4.9989318521683403E-2"/>
      </bottom>
      <diagonal/>
    </border>
    <border>
      <left/>
      <right/>
      <top/>
      <bottom style="hair">
        <color theme="1"/>
      </bottom>
      <diagonal/>
    </border>
    <border>
      <left/>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style="thin">
        <color indexed="64"/>
      </top>
      <bottom/>
      <diagonal/>
    </border>
    <border>
      <left/>
      <right style="hair">
        <color indexed="64"/>
      </right>
      <top/>
      <bottom/>
      <diagonal/>
    </border>
    <border>
      <left style="thin">
        <color indexed="64"/>
      </left>
      <right/>
      <top style="dotted">
        <color indexed="64"/>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20" fillId="0" borderId="0"/>
    <xf numFmtId="0" fontId="20" fillId="0" borderId="0"/>
  </cellStyleXfs>
  <cellXfs count="315">
    <xf numFmtId="0" fontId="0" fillId="0" borderId="0" xfId="0"/>
    <xf numFmtId="0" fontId="0" fillId="2" borderId="0" xfId="0" applyFont="1" applyFill="1"/>
    <xf numFmtId="0" fontId="3" fillId="2" borderId="2" xfId="0" applyFont="1" applyFill="1" applyBorder="1" applyAlignment="1">
      <alignment vertical="center" wrapText="1"/>
    </xf>
    <xf numFmtId="0" fontId="0" fillId="2" borderId="0" xfId="0" applyFont="1" applyFill="1" applyAlignment="1">
      <alignment horizontal="center" vertical="center" wrapText="1"/>
    </xf>
    <xf numFmtId="0" fontId="5" fillId="2" borderId="5" xfId="0" applyFont="1" applyFill="1" applyBorder="1" applyAlignment="1">
      <alignment horizontal="left" vertical="center" wrapText="1"/>
    </xf>
    <xf numFmtId="0" fontId="3" fillId="2" borderId="1" xfId="0" applyFont="1" applyFill="1" applyBorder="1" applyAlignment="1">
      <alignment vertical="center" wrapText="1"/>
    </xf>
    <xf numFmtId="0" fontId="3" fillId="2" borderId="1" xfId="0" applyFont="1" applyFill="1" applyBorder="1" applyAlignment="1">
      <alignment horizontal="right" vertical="center" wrapText="1"/>
    </xf>
    <xf numFmtId="0" fontId="3" fillId="2" borderId="10" xfId="0" applyFont="1" applyFill="1" applyBorder="1" applyAlignment="1">
      <alignment horizontal="right" vertical="center" wrapText="1"/>
    </xf>
    <xf numFmtId="0" fontId="3" fillId="2" borderId="11" xfId="0" applyFont="1" applyFill="1" applyBorder="1" applyAlignment="1">
      <alignment horizontal="right" vertical="center" wrapText="1"/>
    </xf>
    <xf numFmtId="0" fontId="3" fillId="2" borderId="12" xfId="0" applyFont="1" applyFill="1" applyBorder="1" applyAlignment="1">
      <alignment horizontal="right" vertical="center" wrapText="1"/>
    </xf>
    <xf numFmtId="0" fontId="3" fillId="2" borderId="13" xfId="0" applyFont="1" applyFill="1" applyBorder="1" applyAlignment="1">
      <alignment horizontal="right" vertical="center" wrapText="1"/>
    </xf>
    <xf numFmtId="0" fontId="0" fillId="2" borderId="0" xfId="0" applyFont="1" applyFill="1" applyAlignment="1">
      <alignment horizontal="center" vertical="center"/>
    </xf>
    <xf numFmtId="0" fontId="0" fillId="2" borderId="0" xfId="0" applyFont="1" applyFill="1" applyAlignment="1">
      <alignment vertical="center"/>
    </xf>
    <xf numFmtId="164" fontId="0" fillId="2" borderId="0" xfId="1" applyNumberFormat="1" applyFont="1" applyFill="1" applyBorder="1" applyAlignment="1">
      <alignment horizontal="right" vertical="center"/>
    </xf>
    <xf numFmtId="164" fontId="0" fillId="2" borderId="2" xfId="1" applyNumberFormat="1" applyFont="1" applyFill="1" applyBorder="1" applyAlignment="1">
      <alignment horizontal="right" vertical="center"/>
    </xf>
    <xf numFmtId="164" fontId="0" fillId="2" borderId="14" xfId="1" applyNumberFormat="1" applyFont="1" applyFill="1" applyBorder="1" applyAlignment="1">
      <alignment horizontal="right" vertical="center"/>
    </xf>
    <xf numFmtId="0" fontId="8" fillId="2" borderId="0" xfId="3" applyFont="1" applyFill="1" applyAlignment="1" applyProtection="1">
      <alignment vertical="center" wrapText="1"/>
    </xf>
    <xf numFmtId="164" fontId="3" fillId="2" borderId="1" xfId="1" applyNumberFormat="1" applyFont="1" applyFill="1" applyBorder="1" applyAlignment="1">
      <alignment horizontal="right" vertical="center"/>
    </xf>
    <xf numFmtId="164" fontId="3" fillId="2" borderId="12" xfId="1" applyNumberFormat="1" applyFont="1" applyFill="1" applyBorder="1" applyAlignment="1">
      <alignment horizontal="right" vertical="center"/>
    </xf>
    <xf numFmtId="0" fontId="3" fillId="2" borderId="0" xfId="0" applyFont="1" applyFill="1" applyAlignment="1">
      <alignment vertical="center"/>
    </xf>
    <xf numFmtId="0" fontId="10" fillId="2" borderId="0" xfId="0" applyFont="1" applyFill="1" applyAlignment="1">
      <alignment vertical="center"/>
    </xf>
    <xf numFmtId="0" fontId="9" fillId="2" borderId="0" xfId="0" applyFont="1" applyFill="1" applyAlignment="1">
      <alignment horizontal="left" vertical="top"/>
    </xf>
    <xf numFmtId="0" fontId="9" fillId="2" borderId="0" xfId="0" applyFont="1" applyFill="1" applyBorder="1" applyAlignment="1">
      <alignment vertical="center"/>
    </xf>
    <xf numFmtId="0" fontId="0" fillId="2" borderId="0" xfId="0" applyFont="1" applyFill="1" applyAlignment="1">
      <alignment vertical="top"/>
    </xf>
    <xf numFmtId="0" fontId="0" fillId="2" borderId="0" xfId="0" applyFont="1" applyFill="1" applyAlignment="1">
      <alignment horizontal="left" vertical="top"/>
    </xf>
    <xf numFmtId="0" fontId="3" fillId="2" borderId="0" xfId="0" applyFont="1" applyFill="1"/>
    <xf numFmtId="165" fontId="0" fillId="2" borderId="0" xfId="0" applyNumberFormat="1" applyFont="1" applyFill="1"/>
    <xf numFmtId="164" fontId="0" fillId="2" borderId="0" xfId="0" applyNumberFormat="1" applyFont="1" applyFill="1"/>
    <xf numFmtId="1" fontId="0" fillId="2" borderId="0" xfId="0" applyNumberFormat="1" applyFont="1" applyFill="1"/>
    <xf numFmtId="0" fontId="11" fillId="2" borderId="0" xfId="0" applyFont="1" applyFill="1"/>
    <xf numFmtId="0" fontId="12" fillId="2" borderId="0" xfId="0" applyFont="1" applyFill="1" applyAlignment="1">
      <alignment vertical="center"/>
    </xf>
    <xf numFmtId="0" fontId="0" fillId="2" borderId="0" xfId="0" applyFont="1" applyFill="1" applyBorder="1"/>
    <xf numFmtId="0" fontId="0" fillId="2" borderId="0" xfId="0" applyFont="1" applyFill="1" applyBorder="1" applyAlignment="1">
      <alignment vertical="center"/>
    </xf>
    <xf numFmtId="0" fontId="4" fillId="2" borderId="15" xfId="0" applyFont="1" applyFill="1" applyBorder="1" applyAlignment="1">
      <alignment horizontal="center" vertical="center"/>
    </xf>
    <xf numFmtId="0" fontId="4" fillId="2" borderId="15" xfId="0" applyFont="1" applyFill="1" applyBorder="1" applyAlignment="1">
      <alignment horizontal="right" vertical="center"/>
    </xf>
    <xf numFmtId="0" fontId="13" fillId="2" borderId="1" xfId="0" applyFont="1" applyFill="1" applyBorder="1" applyAlignment="1">
      <alignment horizontal="center" vertical="center"/>
    </xf>
    <xf numFmtId="0" fontId="13" fillId="2" borderId="1" xfId="0" applyFont="1" applyFill="1" applyBorder="1" applyAlignment="1">
      <alignment horizontal="right" vertical="center"/>
    </xf>
    <xf numFmtId="0" fontId="14" fillId="2" borderId="0" xfId="0" applyFont="1" applyFill="1"/>
    <xf numFmtId="0" fontId="14" fillId="2" borderId="0" xfId="0" applyFont="1" applyFill="1" applyAlignment="1">
      <alignment horizontal="center" vertical="center"/>
    </xf>
    <xf numFmtId="166" fontId="14" fillId="0" borderId="0" xfId="1" applyNumberFormat="1" applyFont="1" applyFill="1" applyAlignment="1">
      <alignment horizontal="right" vertical="center"/>
    </xf>
    <xf numFmtId="0" fontId="15" fillId="2" borderId="0" xfId="0" applyFont="1" applyFill="1" applyBorder="1"/>
    <xf numFmtId="166" fontId="14" fillId="2" borderId="0" xfId="1" applyNumberFormat="1" applyFont="1" applyFill="1" applyAlignment="1">
      <alignment horizontal="right" vertical="center"/>
    </xf>
    <xf numFmtId="0" fontId="14" fillId="2" borderId="0" xfId="0" applyFont="1" applyFill="1" applyBorder="1"/>
    <xf numFmtId="0" fontId="14" fillId="2" borderId="0" xfId="0" applyFont="1" applyFill="1" applyBorder="1" applyAlignment="1">
      <alignment horizontal="center" vertical="center"/>
    </xf>
    <xf numFmtId="166" fontId="14" fillId="2" borderId="0" xfId="1" applyNumberFormat="1" applyFont="1" applyFill="1" applyBorder="1" applyAlignment="1">
      <alignment horizontal="right" vertical="center"/>
    </xf>
    <xf numFmtId="166" fontId="14" fillId="0" borderId="0" xfId="1" applyNumberFormat="1" applyFont="1" applyFill="1" applyBorder="1" applyAlignment="1">
      <alignment horizontal="right" vertical="center"/>
    </xf>
    <xf numFmtId="0" fontId="16" fillId="2" borderId="0" xfId="0" applyFont="1" applyFill="1" applyAlignment="1">
      <alignment horizontal="left" vertical="center"/>
    </xf>
    <xf numFmtId="0" fontId="11" fillId="2" borderId="0" xfId="0" applyFont="1" applyFill="1" applyAlignment="1">
      <alignment vertical="center"/>
    </xf>
    <xf numFmtId="0" fontId="17" fillId="2" borderId="0" xfId="0" applyFont="1" applyFill="1" applyAlignment="1">
      <alignment vertical="center"/>
    </xf>
    <xf numFmtId="0" fontId="18" fillId="2" borderId="0" xfId="0" applyFont="1" applyFill="1" applyAlignment="1">
      <alignment vertical="center"/>
    </xf>
    <xf numFmtId="0" fontId="0" fillId="2" borderId="1" xfId="0" applyFont="1" applyFill="1" applyBorder="1"/>
    <xf numFmtId="43" fontId="0" fillId="2" borderId="0" xfId="0" applyNumberFormat="1" applyFont="1" applyFill="1"/>
    <xf numFmtId="0" fontId="14" fillId="2" borderId="1" xfId="0" applyFont="1" applyFill="1" applyBorder="1"/>
    <xf numFmtId="166" fontId="0" fillId="2" borderId="0" xfId="0" applyNumberFormat="1" applyFont="1" applyFill="1"/>
    <xf numFmtId="0" fontId="11" fillId="2" borderId="0" xfId="0" applyFont="1" applyFill="1" applyAlignment="1">
      <alignment wrapText="1"/>
    </xf>
    <xf numFmtId="0" fontId="11" fillId="2" borderId="1" xfId="0" applyFont="1" applyFill="1" applyBorder="1" applyAlignment="1">
      <alignment wrapText="1"/>
    </xf>
    <xf numFmtId="0" fontId="11" fillId="2" borderId="0" xfId="0" applyFont="1" applyFill="1" applyBorder="1" applyAlignment="1">
      <alignment wrapText="1"/>
    </xf>
    <xf numFmtId="0" fontId="5" fillId="2" borderId="0" xfId="0" applyFont="1" applyFill="1" applyAlignment="1"/>
    <xf numFmtId="3" fontId="3" fillId="2" borderId="0" xfId="0" applyNumberFormat="1" applyFont="1" applyFill="1" applyBorder="1" applyAlignment="1">
      <alignment vertical="center"/>
    </xf>
    <xf numFmtId="3" fontId="0" fillId="2" borderId="0" xfId="0" applyNumberFormat="1" applyFont="1" applyFill="1" applyBorder="1" applyAlignment="1">
      <alignment vertical="center"/>
    </xf>
    <xf numFmtId="0" fontId="8" fillId="2" borderId="0" xfId="0" applyFont="1" applyFill="1"/>
    <xf numFmtId="10" fontId="0" fillId="2" borderId="0" xfId="2" applyNumberFormat="1" applyFont="1" applyFill="1" applyBorder="1" applyAlignment="1">
      <alignment vertical="center"/>
    </xf>
    <xf numFmtId="0" fontId="0" fillId="2" borderId="1" xfId="0" applyFont="1" applyFill="1" applyBorder="1" applyAlignment="1">
      <alignment vertical="center"/>
    </xf>
    <xf numFmtId="3" fontId="0" fillId="2" borderId="1" xfId="0" applyNumberFormat="1" applyFont="1" applyFill="1" applyBorder="1" applyAlignment="1">
      <alignment vertical="center"/>
    </xf>
    <xf numFmtId="0" fontId="8" fillId="2" borderId="1" xfId="0" applyFont="1" applyFill="1" applyBorder="1"/>
    <xf numFmtId="0" fontId="9" fillId="2" borderId="0" xfId="0" applyFont="1" applyFill="1" applyBorder="1" applyAlignment="1">
      <alignment horizontal="left" vertical="center"/>
    </xf>
    <xf numFmtId="3" fontId="0" fillId="2" borderId="0" xfId="0" applyNumberFormat="1" applyFont="1" applyFill="1" applyBorder="1" applyAlignment="1">
      <alignment horizontal="center"/>
    </xf>
    <xf numFmtId="0" fontId="10" fillId="2" borderId="0" xfId="0" applyFont="1" applyFill="1" applyBorder="1" applyAlignment="1">
      <alignment horizontal="right" vertical="center"/>
    </xf>
    <xf numFmtId="0" fontId="0" fillId="2" borderId="0" xfId="0" applyFont="1" applyFill="1" applyAlignment="1">
      <alignment horizontal="center"/>
    </xf>
    <xf numFmtId="0" fontId="10" fillId="2" borderId="0" xfId="0" applyFont="1" applyFill="1" applyAlignment="1">
      <alignment vertical="top"/>
    </xf>
    <xf numFmtId="0" fontId="5" fillId="2" borderId="16" xfId="0" applyFont="1" applyFill="1" applyBorder="1" applyAlignment="1">
      <alignment vertical="center"/>
    </xf>
    <xf numFmtId="0" fontId="3" fillId="2" borderId="1" xfId="0" applyFont="1" applyFill="1" applyBorder="1" applyAlignment="1">
      <alignment horizontal="right" vertical="center"/>
    </xf>
    <xf numFmtId="2" fontId="0" fillId="2" borderId="0" xfId="0" applyNumberFormat="1" applyFont="1" applyFill="1"/>
    <xf numFmtId="0" fontId="3" fillId="2" borderId="17" xfId="0" applyFont="1" applyFill="1" applyBorder="1" applyAlignment="1">
      <alignment horizontal="right" vertical="center" wrapText="1"/>
    </xf>
    <xf numFmtId="0" fontId="6" fillId="2" borderId="1" xfId="0" applyFont="1" applyFill="1" applyBorder="1" applyAlignment="1">
      <alignment horizontal="right" vertical="center" wrapText="1"/>
    </xf>
    <xf numFmtId="0" fontId="4" fillId="2" borderId="0" xfId="0" applyFont="1" applyFill="1"/>
    <xf numFmtId="164" fontId="4" fillId="2" borderId="0" xfId="1" applyNumberFormat="1" applyFont="1" applyFill="1" applyAlignment="1">
      <alignment horizontal="center" vertical="center"/>
    </xf>
    <xf numFmtId="165" fontId="4" fillId="2" borderId="0" xfId="0" applyNumberFormat="1" applyFont="1" applyFill="1" applyAlignment="1">
      <alignment horizontal="center" vertical="center"/>
    </xf>
    <xf numFmtId="3" fontId="13" fillId="2" borderId="0" xfId="4" applyNumberFormat="1" applyFont="1" applyFill="1" applyBorder="1" applyAlignment="1" applyProtection="1">
      <alignment horizontal="right"/>
    </xf>
    <xf numFmtId="164" fontId="4" fillId="2" borderId="0" xfId="0" applyNumberFormat="1" applyFont="1" applyFill="1"/>
    <xf numFmtId="3" fontId="14" fillId="2" borderId="0" xfId="4" applyNumberFormat="1" applyFont="1" applyFill="1" applyBorder="1"/>
    <xf numFmtId="164" fontId="14" fillId="2" borderId="0" xfId="1" applyNumberFormat="1" applyFont="1" applyFill="1" applyAlignment="1">
      <alignment horizontal="center" vertical="center"/>
    </xf>
    <xf numFmtId="3" fontId="4" fillId="2" borderId="0" xfId="4" applyNumberFormat="1" applyFont="1" applyFill="1" applyBorder="1" applyAlignment="1">
      <alignment vertical="center" wrapText="1"/>
    </xf>
    <xf numFmtId="3" fontId="13" fillId="2" borderId="0" xfId="4" applyNumberFormat="1" applyFont="1" applyFill="1" applyBorder="1" applyAlignment="1" applyProtection="1">
      <alignment vertical="center" wrapText="1"/>
    </xf>
    <xf numFmtId="0" fontId="14" fillId="2" borderId="0" xfId="0" applyFont="1" applyFill="1" applyBorder="1" applyAlignment="1">
      <alignment vertical="center" wrapText="1"/>
    </xf>
    <xf numFmtId="3" fontId="15" fillId="2" borderId="0" xfId="4" applyNumberFormat="1" applyFont="1" applyFill="1" applyBorder="1" applyAlignment="1" applyProtection="1">
      <alignment horizontal="right" vertical="center"/>
    </xf>
    <xf numFmtId="3" fontId="14" fillId="2" borderId="0" xfId="4" applyNumberFormat="1" applyFont="1" applyFill="1" applyBorder="1" applyAlignment="1">
      <alignment horizontal="left" vertical="center"/>
    </xf>
    <xf numFmtId="3" fontId="13" fillId="2" borderId="0" xfId="4" applyNumberFormat="1" applyFont="1" applyFill="1" applyBorder="1" applyAlignment="1" applyProtection="1">
      <alignment horizontal="right" vertical="center"/>
    </xf>
    <xf numFmtId="3" fontId="14" fillId="2" borderId="18" xfId="4" applyNumberFormat="1" applyFont="1" applyFill="1" applyBorder="1"/>
    <xf numFmtId="3" fontId="15" fillId="2" borderId="18" xfId="4" applyNumberFormat="1" applyFont="1" applyFill="1" applyBorder="1" applyAlignment="1" applyProtection="1">
      <alignment horizontal="right" vertical="center"/>
    </xf>
    <xf numFmtId="3" fontId="13" fillId="2" borderId="0" xfId="4" applyNumberFormat="1" applyFont="1" applyFill="1" applyBorder="1" applyAlignment="1" applyProtection="1">
      <alignment horizontal="right" vertical="center" wrapText="1"/>
    </xf>
    <xf numFmtId="0" fontId="4" fillId="2" borderId="0" xfId="0" applyFont="1" applyFill="1" applyBorder="1" applyAlignment="1">
      <alignment vertical="center" wrapText="1"/>
    </xf>
    <xf numFmtId="0" fontId="13" fillId="2" borderId="0" xfId="0" applyFont="1" applyFill="1" applyBorder="1"/>
    <xf numFmtId="0" fontId="15" fillId="2" borderId="0" xfId="0" applyFont="1" applyFill="1"/>
    <xf numFmtId="0" fontId="4" fillId="2" borderId="0" xfId="0" applyFont="1" applyFill="1" applyBorder="1"/>
    <xf numFmtId="0" fontId="14" fillId="2" borderId="18" xfId="0" applyFont="1" applyFill="1" applyBorder="1"/>
    <xf numFmtId="0" fontId="15" fillId="2" borderId="18" xfId="0" applyFont="1" applyFill="1" applyBorder="1"/>
    <xf numFmtId="0" fontId="4" fillId="2" borderId="0" xfId="0" applyFont="1" applyFill="1" applyBorder="1" applyAlignment="1">
      <alignment horizontal="left" vertical="center" wrapText="1"/>
    </xf>
    <xf numFmtId="0" fontId="13" fillId="2" borderId="0" xfId="0" applyFont="1" applyFill="1" applyBorder="1" applyAlignment="1">
      <alignment vertical="center" wrapText="1"/>
    </xf>
    <xf numFmtId="0" fontId="14" fillId="2" borderId="9" xfId="0" applyFont="1" applyFill="1" applyBorder="1"/>
    <xf numFmtId="0" fontId="15" fillId="2" borderId="9" xfId="0" applyFont="1" applyFill="1" applyBorder="1"/>
    <xf numFmtId="0" fontId="4" fillId="2" borderId="0" xfId="0" applyFont="1" applyFill="1" applyBorder="1" applyAlignment="1">
      <alignment vertical="center"/>
    </xf>
    <xf numFmtId="0" fontId="14" fillId="2" borderId="0" xfId="0" applyFont="1" applyFill="1" applyAlignment="1">
      <alignment vertical="center"/>
    </xf>
    <xf numFmtId="0" fontId="18" fillId="2" borderId="0" xfId="0" applyFont="1" applyFill="1"/>
    <xf numFmtId="0" fontId="15" fillId="2" borderId="1" xfId="0" applyFont="1" applyFill="1" applyBorder="1"/>
    <xf numFmtId="0" fontId="21" fillId="2" borderId="0" xfId="0" applyFont="1" applyFill="1" applyAlignment="1">
      <alignment horizontal="left" vertical="center"/>
    </xf>
    <xf numFmtId="164" fontId="4" fillId="2" borderId="0" xfId="1" applyNumberFormat="1" applyFont="1" applyFill="1" applyBorder="1" applyAlignment="1">
      <alignment vertical="center" wrapText="1"/>
    </xf>
    <xf numFmtId="165" fontId="4" fillId="2" borderId="0" xfId="0" applyNumberFormat="1" applyFont="1" applyFill="1" applyBorder="1" applyAlignment="1">
      <alignment horizontal="center" vertical="center" wrapText="1"/>
    </xf>
    <xf numFmtId="165" fontId="14" fillId="2" borderId="0" xfId="0" applyNumberFormat="1" applyFont="1" applyFill="1" applyAlignment="1">
      <alignment horizontal="center" vertical="center"/>
    </xf>
    <xf numFmtId="164" fontId="14" fillId="2" borderId="0" xfId="1" applyNumberFormat="1" applyFont="1" applyFill="1" applyBorder="1" applyAlignment="1">
      <alignment horizontal="center" vertical="center"/>
    </xf>
    <xf numFmtId="164" fontId="14" fillId="2" borderId="18" xfId="1" applyNumberFormat="1" applyFont="1" applyFill="1" applyBorder="1" applyAlignment="1">
      <alignment horizontal="center" vertical="center"/>
    </xf>
    <xf numFmtId="165" fontId="14" fillId="2" borderId="18" xfId="0" applyNumberFormat="1" applyFont="1" applyFill="1" applyBorder="1" applyAlignment="1">
      <alignment horizontal="center" vertical="center"/>
    </xf>
    <xf numFmtId="164" fontId="4" fillId="2" borderId="0" xfId="1" applyNumberFormat="1" applyFont="1" applyFill="1" applyBorder="1" applyAlignment="1">
      <alignment horizontal="center" vertical="center"/>
    </xf>
    <xf numFmtId="165" fontId="4" fillId="2" borderId="0" xfId="0" applyNumberFormat="1" applyFont="1" applyFill="1" applyBorder="1" applyAlignment="1">
      <alignment horizontal="center" vertical="center"/>
    </xf>
    <xf numFmtId="165" fontId="14" fillId="2" borderId="0" xfId="0" applyNumberFormat="1" applyFont="1" applyFill="1" applyBorder="1" applyAlignment="1">
      <alignment horizontal="center" vertical="center"/>
    </xf>
    <xf numFmtId="164" fontId="14" fillId="2" borderId="9" xfId="1" applyNumberFormat="1" applyFont="1" applyFill="1" applyBorder="1" applyAlignment="1">
      <alignment horizontal="center" vertical="center"/>
    </xf>
    <xf numFmtId="165" fontId="14" fillId="2" borderId="9" xfId="0" applyNumberFormat="1" applyFont="1" applyFill="1" applyBorder="1" applyAlignment="1">
      <alignment horizontal="center" vertical="center"/>
    </xf>
    <xf numFmtId="0" fontId="14" fillId="2" borderId="9" xfId="0" applyFont="1" applyFill="1" applyBorder="1" applyAlignment="1">
      <alignment vertical="center"/>
    </xf>
    <xf numFmtId="164" fontId="14" fillId="2" borderId="1" xfId="1" applyNumberFormat="1" applyFont="1" applyFill="1" applyBorder="1" applyAlignment="1">
      <alignment horizontal="center" vertical="center"/>
    </xf>
    <xf numFmtId="165" fontId="14" fillId="2" borderId="1" xfId="0" applyNumberFormat="1" applyFont="1" applyFill="1" applyBorder="1" applyAlignment="1">
      <alignment horizontal="center" vertical="center"/>
    </xf>
    <xf numFmtId="0" fontId="9" fillId="2" borderId="0" xfId="0" applyFont="1" applyFill="1" applyAlignment="1">
      <alignment horizontal="left" vertical="center"/>
    </xf>
    <xf numFmtId="164" fontId="18" fillId="2" borderId="0" xfId="1" applyNumberFormat="1" applyFont="1" applyFill="1" applyAlignment="1">
      <alignment horizontal="center" vertical="center"/>
    </xf>
    <xf numFmtId="0" fontId="18" fillId="2" borderId="0" xfId="0" applyFont="1" applyFill="1" applyAlignment="1">
      <alignment horizontal="center" vertical="center"/>
    </xf>
    <xf numFmtId="0" fontId="10" fillId="2" borderId="0" xfId="0" applyFont="1" applyFill="1" applyAlignment="1">
      <alignment horizontal="center" vertical="center"/>
    </xf>
    <xf numFmtId="0" fontId="10" fillId="2" borderId="0" xfId="0" applyFont="1" applyFill="1"/>
    <xf numFmtId="164" fontId="0" fillId="2" borderId="0" xfId="1" applyNumberFormat="1" applyFont="1" applyFill="1" applyAlignment="1">
      <alignment horizontal="center" vertical="center"/>
    </xf>
    <xf numFmtId="0" fontId="22" fillId="2" borderId="2" xfId="0" applyFont="1" applyFill="1" applyBorder="1" applyAlignment="1">
      <alignment horizontal="center" vertical="center"/>
    </xf>
    <xf numFmtId="0" fontId="3" fillId="2" borderId="2" xfId="0" applyFont="1" applyFill="1" applyBorder="1" applyAlignment="1">
      <alignment horizontal="left" vertical="center"/>
    </xf>
    <xf numFmtId="0" fontId="3" fillId="2" borderId="17" xfId="0" applyFont="1" applyFill="1" applyBorder="1" applyAlignment="1">
      <alignment vertical="center" wrapText="1"/>
    </xf>
    <xf numFmtId="0" fontId="22" fillId="2" borderId="1" xfId="0" applyFont="1" applyFill="1" applyBorder="1" applyAlignment="1">
      <alignment horizontal="center" vertical="center"/>
    </xf>
    <xf numFmtId="0" fontId="3" fillId="2" borderId="1" xfId="0" applyFont="1" applyFill="1" applyBorder="1" applyAlignment="1">
      <alignment horizontal="left" vertical="center"/>
    </xf>
    <xf numFmtId="0" fontId="5" fillId="2" borderId="1" xfId="0" applyFont="1" applyFill="1" applyBorder="1" applyAlignment="1">
      <alignment horizontal="right" vertical="center" wrapText="1"/>
    </xf>
    <xf numFmtId="0" fontId="5" fillId="2" borderId="1" xfId="0" applyFont="1" applyFill="1" applyBorder="1" applyAlignment="1">
      <alignment vertical="center" wrapText="1"/>
    </xf>
    <xf numFmtId="0" fontId="23" fillId="2" borderId="2" xfId="0" applyFont="1" applyFill="1" applyBorder="1" applyAlignment="1">
      <alignment horizontal="center" vertical="center"/>
    </xf>
    <xf numFmtId="0" fontId="3" fillId="2" borderId="2" xfId="0" applyFont="1" applyFill="1" applyBorder="1"/>
    <xf numFmtId="0" fontId="3" fillId="2" borderId="2" xfId="0" applyFont="1" applyFill="1" applyBorder="1" applyAlignment="1">
      <alignment vertical="center"/>
    </xf>
    <xf numFmtId="164" fontId="3" fillId="2" borderId="2" xfId="1" applyNumberFormat="1" applyFont="1" applyFill="1" applyBorder="1" applyAlignment="1">
      <alignment horizontal="center" vertical="center"/>
    </xf>
    <xf numFmtId="164" fontId="3" fillId="2" borderId="2" xfId="1" applyNumberFormat="1" applyFont="1" applyFill="1" applyBorder="1" applyAlignment="1">
      <alignment vertical="center"/>
    </xf>
    <xf numFmtId="3" fontId="13" fillId="2" borderId="2" xfId="4" applyNumberFormat="1" applyFont="1" applyFill="1" applyBorder="1" applyAlignment="1" applyProtection="1">
      <alignment horizontal="right"/>
    </xf>
    <xf numFmtId="0" fontId="5" fillId="2" borderId="2" xfId="0" applyFont="1" applyFill="1" applyBorder="1"/>
    <xf numFmtId="0" fontId="23" fillId="2" borderId="2" xfId="0" applyFont="1" applyFill="1" applyBorder="1" applyAlignment="1">
      <alignment horizontal="right" vertical="center"/>
    </xf>
    <xf numFmtId="0" fontId="23" fillId="2" borderId="0" xfId="0" applyFont="1" applyFill="1" applyBorder="1" applyAlignment="1">
      <alignment horizontal="center" vertical="center"/>
    </xf>
    <xf numFmtId="0" fontId="3" fillId="2" borderId="0" xfId="0" applyFont="1" applyFill="1" applyBorder="1"/>
    <xf numFmtId="0" fontId="3" fillId="2" borderId="0" xfId="0" applyFont="1" applyFill="1" applyBorder="1" applyAlignment="1">
      <alignment vertical="center"/>
    </xf>
    <xf numFmtId="164" fontId="3" fillId="2" borderId="0" xfId="1" applyNumberFormat="1" applyFont="1" applyFill="1" applyBorder="1" applyAlignment="1">
      <alignment horizontal="center" vertical="center"/>
    </xf>
    <xf numFmtId="164" fontId="3" fillId="2" borderId="0" xfId="1" applyNumberFormat="1" applyFont="1" applyFill="1" applyBorder="1" applyAlignment="1">
      <alignment vertical="center"/>
    </xf>
    <xf numFmtId="0" fontId="13" fillId="2" borderId="0" xfId="0" applyFont="1" applyFill="1" applyBorder="1" applyAlignment="1">
      <alignment horizontal="right"/>
    </xf>
    <xf numFmtId="0" fontId="5" fillId="2" borderId="0" xfId="0" applyFont="1" applyFill="1" applyBorder="1"/>
    <xf numFmtId="0" fontId="23" fillId="2" borderId="0" xfId="0" applyFont="1" applyFill="1" applyBorder="1" applyAlignment="1">
      <alignment horizontal="right" vertical="center"/>
    </xf>
    <xf numFmtId="0" fontId="22" fillId="2" borderId="0" xfId="0" applyFont="1" applyFill="1" applyAlignment="1">
      <alignment horizontal="center" vertical="center"/>
    </xf>
    <xf numFmtId="3" fontId="18" fillId="2" borderId="0" xfId="4" applyNumberFormat="1" applyFont="1" applyFill="1" applyBorder="1" applyAlignment="1">
      <alignment vertical="center"/>
    </xf>
    <xf numFmtId="164" fontId="0" fillId="2" borderId="0" xfId="1" applyNumberFormat="1" applyFont="1" applyFill="1" applyBorder="1" applyAlignment="1">
      <alignment horizontal="center" vertical="center"/>
    </xf>
    <xf numFmtId="164" fontId="0" fillId="2" borderId="0" xfId="1" applyNumberFormat="1" applyFont="1" applyFill="1" applyBorder="1" applyAlignment="1">
      <alignment vertical="center"/>
    </xf>
    <xf numFmtId="0" fontId="22" fillId="2" borderId="0" xfId="0" applyFont="1" applyFill="1" applyAlignment="1">
      <alignment horizontal="right" vertical="center"/>
    </xf>
    <xf numFmtId="0" fontId="22" fillId="2" borderId="0" xfId="0" applyFont="1" applyFill="1" applyBorder="1" applyAlignment="1">
      <alignment horizontal="center" vertical="center"/>
    </xf>
    <xf numFmtId="1" fontId="0" fillId="2" borderId="0" xfId="0" applyNumberFormat="1" applyFont="1" applyFill="1" applyBorder="1" applyAlignment="1">
      <alignment vertical="center"/>
    </xf>
    <xf numFmtId="0" fontId="8" fillId="2" borderId="0" xfId="0" applyFont="1" applyFill="1" applyBorder="1"/>
    <xf numFmtId="0" fontId="22" fillId="2" borderId="0" xfId="0" applyFont="1" applyFill="1" applyBorder="1" applyAlignment="1">
      <alignment horizontal="right" vertical="center"/>
    </xf>
    <xf numFmtId="0" fontId="8" fillId="2" borderId="0" xfId="0" applyFont="1" applyFill="1" applyBorder="1" applyAlignment="1">
      <alignment vertical="center" wrapText="1"/>
    </xf>
    <xf numFmtId="1" fontId="0" fillId="2" borderId="0" xfId="0" applyNumberFormat="1" applyFont="1" applyFill="1" applyBorder="1" applyAlignment="1">
      <alignment horizontal="left" vertical="center" indent="7"/>
    </xf>
    <xf numFmtId="0" fontId="24" fillId="2" borderId="0" xfId="0" applyFont="1" applyFill="1" applyBorder="1" applyAlignment="1">
      <alignment horizontal="right" readingOrder="2"/>
    </xf>
    <xf numFmtId="0" fontId="0" fillId="2" borderId="0" xfId="0" applyFont="1" applyFill="1" applyBorder="1" applyAlignment="1">
      <alignment horizontal="left" vertical="center"/>
    </xf>
    <xf numFmtId="0" fontId="0" fillId="2" borderId="1" xfId="0" applyFont="1" applyFill="1" applyBorder="1" applyAlignment="1">
      <alignment horizontal="center"/>
    </xf>
    <xf numFmtId="164" fontId="0" fillId="2" borderId="1" xfId="1" applyNumberFormat="1" applyFont="1" applyFill="1" applyBorder="1" applyAlignment="1">
      <alignment vertical="center"/>
    </xf>
    <xf numFmtId="164" fontId="0" fillId="2" borderId="1" xfId="1" applyNumberFormat="1" applyFont="1" applyFill="1" applyBorder="1" applyAlignment="1">
      <alignment horizontal="right" vertical="center"/>
    </xf>
    <xf numFmtId="0" fontId="25" fillId="2" borderId="0" xfId="0" applyFont="1" applyFill="1"/>
    <xf numFmtId="0" fontId="18" fillId="2" borderId="0" xfId="0" applyFont="1" applyFill="1" applyAlignment="1">
      <alignment horizontal="center"/>
    </xf>
    <xf numFmtId="0" fontId="18" fillId="2" borderId="0" xfId="0" applyFont="1" applyFill="1" applyAlignment="1"/>
    <xf numFmtId="0" fontId="0" fillId="2" borderId="0" xfId="0" applyFont="1" applyFill="1" applyAlignment="1"/>
    <xf numFmtId="0" fontId="18" fillId="2" borderId="0" xfId="0" applyFont="1" applyFill="1" applyBorder="1"/>
    <xf numFmtId="0" fontId="10" fillId="2" borderId="0" xfId="0" applyFont="1" applyFill="1" applyBorder="1"/>
    <xf numFmtId="0" fontId="3" fillId="2" borderId="0"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3" fillId="2" borderId="2" xfId="0" applyFont="1" applyFill="1" applyBorder="1" applyAlignment="1">
      <alignment horizontal="center"/>
    </xf>
    <xf numFmtId="165" fontId="0" fillId="2" borderId="0" xfId="0" applyNumberFormat="1" applyFont="1" applyFill="1" applyAlignment="1">
      <alignment horizontal="right" vertical="center" indent="7"/>
    </xf>
    <xf numFmtId="3" fontId="5" fillId="2" borderId="0" xfId="4" applyNumberFormat="1" applyFont="1" applyFill="1" applyBorder="1" applyAlignment="1" applyProtection="1">
      <alignment horizontal="right"/>
    </xf>
    <xf numFmtId="0" fontId="3" fillId="2" borderId="0" xfId="0" applyFont="1" applyFill="1" applyBorder="1" applyAlignment="1">
      <alignment horizontal="center"/>
    </xf>
    <xf numFmtId="0" fontId="0" fillId="3" borderId="0" xfId="0" applyFont="1" applyFill="1" applyAlignment="1">
      <alignment horizontal="center"/>
    </xf>
    <xf numFmtId="0" fontId="5" fillId="2" borderId="0" xfId="0" applyFont="1" applyFill="1" applyAlignment="1">
      <alignment horizontal="right"/>
    </xf>
    <xf numFmtId="0" fontId="0" fillId="3" borderId="1" xfId="0" applyFont="1" applyFill="1" applyBorder="1" applyAlignment="1">
      <alignment horizontal="center"/>
    </xf>
    <xf numFmtId="165" fontId="0" fillId="2" borderId="1" xfId="0" applyNumberFormat="1" applyFont="1" applyFill="1" applyBorder="1" applyAlignment="1">
      <alignment horizontal="right" vertical="center" indent="7"/>
    </xf>
    <xf numFmtId="0" fontId="5" fillId="2" borderId="1" xfId="0" applyFont="1" applyFill="1" applyBorder="1" applyAlignment="1">
      <alignment horizontal="right"/>
    </xf>
    <xf numFmtId="0" fontId="0" fillId="2" borderId="0" xfId="0" applyFont="1" applyFill="1" applyBorder="1" applyAlignment="1">
      <alignment horizontal="center"/>
    </xf>
    <xf numFmtId="0" fontId="2" fillId="2" borderId="0" xfId="0" applyFont="1" applyFill="1"/>
    <xf numFmtId="0" fontId="3" fillId="2" borderId="22" xfId="0" applyFont="1" applyFill="1" applyBorder="1" applyAlignment="1">
      <alignment horizontal="right" vertical="center"/>
    </xf>
    <xf numFmtId="0" fontId="3" fillId="2" borderId="23" xfId="0" applyFont="1" applyFill="1" applyBorder="1" applyAlignment="1">
      <alignment horizontal="right" vertical="center"/>
    </xf>
    <xf numFmtId="0" fontId="3" fillId="2" borderId="0" xfId="0" applyFont="1" applyFill="1" applyBorder="1" applyAlignment="1">
      <alignment horizontal="left" vertical="center"/>
    </xf>
    <xf numFmtId="37" fontId="3" fillId="2" borderId="0" xfId="1" applyNumberFormat="1" applyFont="1" applyFill="1" applyBorder="1" applyAlignment="1">
      <alignment horizontal="right" vertical="center"/>
    </xf>
    <xf numFmtId="37" fontId="3" fillId="2" borderId="24" xfId="1" applyNumberFormat="1" applyFont="1" applyFill="1" applyBorder="1" applyAlignment="1">
      <alignment horizontal="right" vertical="center"/>
    </xf>
    <xf numFmtId="37" fontId="3" fillId="2" borderId="25" xfId="1" applyNumberFormat="1" applyFont="1" applyFill="1" applyBorder="1" applyAlignment="1">
      <alignment horizontal="right" vertical="center"/>
    </xf>
    <xf numFmtId="0" fontId="5" fillId="2" borderId="0" xfId="0" applyFont="1" applyFill="1" applyBorder="1" applyAlignment="1">
      <alignment vertical="center"/>
    </xf>
    <xf numFmtId="37" fontId="1" fillId="2" borderId="0" xfId="1" applyNumberFormat="1" applyFont="1" applyFill="1" applyBorder="1" applyAlignment="1">
      <alignment horizontal="right" vertical="center"/>
    </xf>
    <xf numFmtId="37" fontId="0" fillId="3" borderId="0" xfId="1" applyNumberFormat="1" applyFont="1" applyFill="1" applyBorder="1" applyAlignment="1">
      <alignment horizontal="right" vertical="center"/>
    </xf>
    <xf numFmtId="37" fontId="0" fillId="3" borderId="26" xfId="1" applyNumberFormat="1" applyFont="1" applyFill="1" applyBorder="1" applyAlignment="1">
      <alignment horizontal="right" vertical="center"/>
    </xf>
    <xf numFmtId="0" fontId="8" fillId="2" borderId="0" xfId="0" applyFont="1" applyFill="1" applyBorder="1" applyAlignment="1">
      <alignment vertical="center"/>
    </xf>
    <xf numFmtId="0" fontId="0" fillId="2" borderId="1" xfId="0" applyFont="1" applyFill="1" applyBorder="1" applyAlignment="1">
      <alignment horizontal="left" vertical="center"/>
    </xf>
    <xf numFmtId="37" fontId="3" fillId="2" borderId="1" xfId="1" applyNumberFormat="1" applyFont="1" applyFill="1" applyBorder="1" applyAlignment="1">
      <alignment horizontal="right" vertical="center"/>
    </xf>
    <xf numFmtId="37" fontId="1" fillId="2" borderId="1" xfId="1" applyNumberFormat="1" applyFont="1" applyFill="1" applyBorder="1" applyAlignment="1">
      <alignment horizontal="right" vertical="center"/>
    </xf>
    <xf numFmtId="37" fontId="3" fillId="2" borderId="22" xfId="1" applyNumberFormat="1" applyFont="1" applyFill="1" applyBorder="1" applyAlignment="1">
      <alignment horizontal="right" vertical="center"/>
    </xf>
    <xf numFmtId="37" fontId="0" fillId="3" borderId="1" xfId="1" applyNumberFormat="1" applyFont="1" applyFill="1" applyBorder="1" applyAlignment="1">
      <alignment horizontal="right" vertical="center"/>
    </xf>
    <xf numFmtId="37" fontId="0" fillId="3" borderId="23" xfId="1" applyNumberFormat="1" applyFont="1" applyFill="1" applyBorder="1" applyAlignment="1">
      <alignment horizontal="right" vertical="center"/>
    </xf>
    <xf numFmtId="0" fontId="8" fillId="2" borderId="1" xfId="0" applyFont="1" applyFill="1" applyBorder="1" applyAlignment="1">
      <alignment vertical="center"/>
    </xf>
    <xf numFmtId="0" fontId="25" fillId="2" borderId="0" xfId="0" applyFont="1" applyFill="1" applyBorder="1" applyAlignment="1">
      <alignment horizontal="left" vertical="center"/>
    </xf>
    <xf numFmtId="37" fontId="0" fillId="2" borderId="0" xfId="1" applyNumberFormat="1" applyFont="1" applyFill="1" applyBorder="1" applyAlignment="1">
      <alignment horizontal="right" vertical="center"/>
    </xf>
    <xf numFmtId="37" fontId="0" fillId="2" borderId="26" xfId="1" applyNumberFormat="1" applyFont="1" applyFill="1" applyBorder="1" applyAlignment="1">
      <alignment horizontal="right" vertical="center"/>
    </xf>
    <xf numFmtId="37" fontId="0" fillId="2" borderId="1" xfId="1" applyNumberFormat="1" applyFont="1" applyFill="1" applyBorder="1" applyAlignment="1">
      <alignment horizontal="right" vertical="center"/>
    </xf>
    <xf numFmtId="37" fontId="0" fillId="2" borderId="23" xfId="1" applyNumberFormat="1" applyFont="1" applyFill="1" applyBorder="1" applyAlignment="1">
      <alignment horizontal="right" vertical="center"/>
    </xf>
    <xf numFmtId="37" fontId="0" fillId="2" borderId="0" xfId="0" applyNumberFormat="1" applyFont="1" applyFill="1" applyAlignment="1">
      <alignment horizontal="center"/>
    </xf>
    <xf numFmtId="37" fontId="0" fillId="2" borderId="0" xfId="0" applyNumberFormat="1" applyFont="1" applyFill="1"/>
    <xf numFmtId="0" fontId="28" fillId="2" borderId="0" xfId="0" applyFont="1" applyFill="1" applyAlignment="1"/>
    <xf numFmtId="164" fontId="0" fillId="2" borderId="0" xfId="1" applyNumberFormat="1" applyFont="1" applyFill="1" applyBorder="1"/>
    <xf numFmtId="0" fontId="22" fillId="2" borderId="2" xfId="0" applyFont="1" applyFill="1" applyBorder="1" applyAlignment="1">
      <alignment horizontal="center"/>
    </xf>
    <xf numFmtId="0" fontId="22" fillId="2" borderId="2" xfId="0" applyFont="1" applyFill="1" applyBorder="1"/>
    <xf numFmtId="0" fontId="31" fillId="2" borderId="0" xfId="0" applyFont="1" applyFill="1" applyBorder="1" applyAlignment="1">
      <alignment horizontal="right" vertical="center" wrapText="1"/>
    </xf>
    <xf numFmtId="0" fontId="31" fillId="2" borderId="14" xfId="0" applyFont="1" applyFill="1" applyBorder="1" applyAlignment="1">
      <alignment horizontal="right" vertical="center" wrapText="1"/>
    </xf>
    <xf numFmtId="0" fontId="23" fillId="2" borderId="0" xfId="0" applyFont="1" applyFill="1" applyBorder="1" applyAlignment="1">
      <alignment horizontal="right" vertical="center" wrapText="1"/>
    </xf>
    <xf numFmtId="0" fontId="23" fillId="2" borderId="14" xfId="0" applyFont="1" applyFill="1" applyBorder="1" applyAlignment="1">
      <alignment horizontal="right" vertical="center" wrapText="1"/>
    </xf>
    <xf numFmtId="0" fontId="23" fillId="2" borderId="10" xfId="0" applyFont="1" applyFill="1" applyBorder="1" applyAlignment="1">
      <alignment horizontal="right" vertical="center" wrapText="1"/>
    </xf>
    <xf numFmtId="0" fontId="23" fillId="2" borderId="27" xfId="0" applyFont="1" applyFill="1" applyBorder="1" applyAlignment="1">
      <alignment horizontal="right" vertical="center" wrapText="1"/>
    </xf>
    <xf numFmtId="37" fontId="19" fillId="2" borderId="0" xfId="1" applyNumberFormat="1" applyFont="1" applyFill="1" applyBorder="1" applyAlignment="1">
      <alignment vertical="center"/>
    </xf>
    <xf numFmtId="37" fontId="19" fillId="2" borderId="14" xfId="1" applyNumberFormat="1" applyFont="1" applyFill="1" applyBorder="1" applyAlignment="1">
      <alignment vertical="center"/>
    </xf>
    <xf numFmtId="0" fontId="5" fillId="2" borderId="0" xfId="0" applyFont="1" applyFill="1" applyBorder="1" applyAlignment="1">
      <alignment horizontal="right" vertical="center" wrapText="1"/>
    </xf>
    <xf numFmtId="0" fontId="32" fillId="2" borderId="0" xfId="5" applyFont="1" applyFill="1" applyBorder="1" applyAlignment="1">
      <alignment horizontal="left" vertical="top" wrapText="1" indent="2"/>
    </xf>
    <xf numFmtId="37" fontId="2" fillId="2" borderId="0" xfId="1" applyNumberFormat="1" applyFont="1" applyFill="1" applyBorder="1" applyAlignment="1">
      <alignment vertical="center"/>
    </xf>
    <xf numFmtId="37" fontId="2" fillId="4" borderId="14" xfId="1" applyNumberFormat="1" applyFont="1" applyFill="1" applyBorder="1" applyAlignment="1">
      <alignment vertical="center"/>
    </xf>
    <xf numFmtId="37" fontId="2" fillId="4" borderId="0" xfId="1" applyNumberFormat="1" applyFont="1" applyFill="1" applyBorder="1" applyAlignment="1">
      <alignment vertical="center"/>
    </xf>
    <xf numFmtId="3" fontId="33" fillId="2" borderId="0" xfId="4" applyNumberFormat="1" applyFont="1" applyFill="1" applyBorder="1" applyAlignment="1" applyProtection="1">
      <alignment horizontal="right" vertical="center" indent="2"/>
    </xf>
    <xf numFmtId="43" fontId="0" fillId="2" borderId="0" xfId="1" applyFont="1" applyFill="1" applyBorder="1"/>
    <xf numFmtId="3" fontId="34" fillId="2" borderId="0" xfId="4" applyNumberFormat="1" applyFont="1" applyFill="1" applyBorder="1" applyAlignment="1" applyProtection="1">
      <alignment horizontal="right" vertical="center" indent="2"/>
    </xf>
    <xf numFmtId="3" fontId="35" fillId="2" borderId="0" xfId="4" applyNumberFormat="1" applyFont="1" applyFill="1" applyBorder="1" applyAlignment="1" applyProtection="1">
      <alignment horizontal="right" vertical="center" indent="2"/>
    </xf>
    <xf numFmtId="11" fontId="0" fillId="2" borderId="0" xfId="1" applyNumberFormat="1" applyFont="1" applyFill="1" applyBorder="1"/>
    <xf numFmtId="0" fontId="32" fillId="2" borderId="1" xfId="5" applyFont="1" applyFill="1" applyBorder="1" applyAlignment="1">
      <alignment horizontal="left" vertical="top" wrapText="1" indent="2"/>
    </xf>
    <xf numFmtId="37" fontId="2" fillId="2" borderId="1" xfId="1" applyNumberFormat="1" applyFont="1" applyFill="1" applyBorder="1" applyAlignment="1">
      <alignment vertical="center"/>
    </xf>
    <xf numFmtId="37" fontId="2" fillId="4" borderId="12" xfId="1" applyNumberFormat="1" applyFont="1" applyFill="1" applyBorder="1" applyAlignment="1">
      <alignment vertical="center"/>
    </xf>
    <xf numFmtId="37" fontId="2" fillId="4" borderId="1" xfId="1" applyNumberFormat="1" applyFont="1" applyFill="1" applyBorder="1" applyAlignment="1">
      <alignment vertical="center"/>
    </xf>
    <xf numFmtId="3" fontId="33" fillId="2" borderId="1" xfId="4" applyNumberFormat="1" applyFont="1" applyFill="1" applyBorder="1" applyAlignment="1" applyProtection="1">
      <alignment horizontal="right" vertical="center" indent="2"/>
    </xf>
    <xf numFmtId="0" fontId="18" fillId="2" borderId="0" xfId="0" applyFont="1" applyFill="1" applyBorder="1" applyAlignment="1">
      <alignment horizontal="center"/>
    </xf>
    <xf numFmtId="164" fontId="18" fillId="2" borderId="0" xfId="1" applyNumberFormat="1" applyFont="1" applyFill="1" applyBorder="1"/>
    <xf numFmtId="0" fontId="0" fillId="2" borderId="0" xfId="0" applyFill="1" applyBorder="1" applyAlignment="1">
      <alignment horizontal="center"/>
    </xf>
    <xf numFmtId="0" fontId="0" fillId="2" borderId="0" xfId="0" applyFill="1" applyBorder="1"/>
    <xf numFmtId="164" fontId="32" fillId="2" borderId="0" xfId="1" applyNumberFormat="1" applyFont="1" applyFill="1" applyBorder="1" applyAlignment="1">
      <alignment horizontal="center" vertical="center"/>
    </xf>
    <xf numFmtId="164" fontId="3" fillId="2" borderId="0" xfId="1" applyNumberFormat="1" applyFont="1" applyFill="1" applyBorder="1" applyAlignment="1">
      <alignment horizontal="center" vertical="center" wrapText="1"/>
    </xf>
    <xf numFmtId="0" fontId="9" fillId="2" borderId="0" xfId="0" applyFont="1" applyFill="1" applyBorder="1" applyAlignment="1">
      <alignment horizontal="left" vertical="center"/>
    </xf>
    <xf numFmtId="0" fontId="3" fillId="2" borderId="0" xfId="0" applyFont="1" applyFill="1" applyAlignment="1">
      <alignment horizontal="center" vertical="center"/>
    </xf>
    <xf numFmtId="0" fontId="9" fillId="2" borderId="0" xfId="0" applyFont="1" applyFill="1" applyBorder="1" applyAlignment="1">
      <alignment horizontal="left" vertical="top" indent="3"/>
    </xf>
    <xf numFmtId="0" fontId="0" fillId="2" borderId="0" xfId="0" applyFont="1" applyFill="1" applyBorder="1" applyAlignment="1">
      <alignment horizontal="left" vertical="center" indent="1"/>
    </xf>
    <xf numFmtId="0" fontId="0" fillId="2" borderId="1" xfId="0" applyFont="1" applyFill="1" applyBorder="1" applyAlignment="1">
      <alignment horizontal="left" vertical="center" indent="1"/>
    </xf>
    <xf numFmtId="3" fontId="8" fillId="2" borderId="0" xfId="0" applyNumberFormat="1" applyFont="1" applyFill="1" applyAlignment="1">
      <alignment horizontal="right" indent="1"/>
    </xf>
    <xf numFmtId="0" fontId="8" fillId="2" borderId="0" xfId="0" applyFont="1" applyFill="1" applyAlignment="1">
      <alignment horizontal="right" indent="1"/>
    </xf>
    <xf numFmtId="0" fontId="8" fillId="2" borderId="1" xfId="0" applyFont="1" applyFill="1" applyBorder="1" applyAlignment="1">
      <alignment horizontal="right" indent="1"/>
    </xf>
    <xf numFmtId="3" fontId="8" fillId="2" borderId="0" xfId="0" applyNumberFormat="1" applyFont="1" applyFill="1" applyAlignment="1">
      <alignment horizontal="right" vertical="center" indent="2"/>
    </xf>
    <xf numFmtId="0" fontId="8" fillId="2" borderId="0" xfId="0" applyFont="1" applyFill="1" applyAlignment="1">
      <alignment horizontal="right" vertical="center" indent="2"/>
    </xf>
    <xf numFmtId="0" fontId="8" fillId="2" borderId="1" xfId="0" applyFont="1" applyFill="1" applyBorder="1" applyAlignment="1">
      <alignment horizontal="right" vertical="center" indent="2"/>
    </xf>
    <xf numFmtId="0" fontId="3" fillId="2" borderId="1" xfId="0" applyFont="1" applyFill="1" applyBorder="1" applyAlignment="1">
      <alignment horizontal="left" vertical="center"/>
    </xf>
    <xf numFmtId="0" fontId="5" fillId="2" borderId="1" xfId="3" applyFont="1" applyFill="1" applyBorder="1" applyAlignment="1" applyProtection="1">
      <alignment horizontal="right" vertical="center" wrapText="1"/>
    </xf>
    <xf numFmtId="0" fontId="9" fillId="2" borderId="0" xfId="0" applyFont="1" applyFill="1" applyBorder="1" applyAlignment="1">
      <alignment horizontal="left" vertical="center"/>
    </xf>
    <xf numFmtId="0" fontId="28" fillId="2" borderId="0" xfId="0" applyFont="1" applyFill="1" applyAlignment="1">
      <alignment horizontal="center"/>
    </xf>
    <xf numFmtId="0" fontId="29"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2" borderId="2" xfId="0" applyFont="1" applyFill="1" applyBorder="1" applyAlignment="1">
      <alignment horizontal="right" vertical="center" wrapText="1"/>
    </xf>
    <xf numFmtId="0" fontId="5" fillId="2" borderId="0" xfId="0" applyFont="1" applyFill="1" applyBorder="1" applyAlignment="1">
      <alignment horizontal="right" vertical="center" wrapText="1"/>
    </xf>
    <xf numFmtId="0" fontId="5" fillId="2" borderId="1" xfId="0" applyFont="1" applyFill="1" applyBorder="1" applyAlignment="1">
      <alignment horizontal="right" vertical="center" wrapText="1"/>
    </xf>
    <xf numFmtId="0" fontId="5" fillId="2" borderId="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0" fillId="2" borderId="0" xfId="0" applyFont="1" applyFill="1" applyAlignment="1">
      <alignment horizontal="center"/>
    </xf>
    <xf numFmtId="0" fontId="5" fillId="2" borderId="0" xfId="0" applyFont="1" applyFill="1" applyAlignment="1">
      <alignment horizontal="center"/>
    </xf>
    <xf numFmtId="0" fontId="3" fillId="2" borderId="0" xfId="0" applyFont="1" applyFill="1" applyAlignment="1">
      <alignment horizontal="center" vertical="center"/>
    </xf>
    <xf numFmtId="0" fontId="4" fillId="2" borderId="2" xfId="0" applyFont="1" applyFill="1" applyBorder="1" applyAlignment="1">
      <alignment horizontal="left" vertical="center"/>
    </xf>
    <xf numFmtId="0" fontId="4" fillId="2" borderId="1" xfId="0" applyFont="1" applyFill="1" applyBorder="1" applyAlignment="1">
      <alignment horizontal="left" vertical="center"/>
    </xf>
    <xf numFmtId="0" fontId="13" fillId="2" borderId="2" xfId="0" applyFont="1" applyFill="1" applyBorder="1" applyAlignment="1">
      <alignment horizontal="right" vertical="center"/>
    </xf>
    <xf numFmtId="0" fontId="13" fillId="2" borderId="1" xfId="0" applyFont="1" applyFill="1" applyBorder="1" applyAlignment="1">
      <alignment horizontal="right" vertical="center"/>
    </xf>
    <xf numFmtId="0" fontId="16" fillId="2" borderId="2" xfId="0" applyFont="1" applyFill="1" applyBorder="1" applyAlignment="1">
      <alignment horizontal="left" vertical="center" wrapText="1"/>
    </xf>
    <xf numFmtId="0" fontId="3" fillId="2" borderId="0" xfId="0" applyFont="1" applyFill="1" applyAlignment="1">
      <alignment horizontal="center"/>
    </xf>
    <xf numFmtId="0" fontId="3" fillId="2" borderId="2" xfId="0" applyFont="1" applyFill="1" applyBorder="1" applyAlignment="1">
      <alignment horizontal="left" vertical="center"/>
    </xf>
    <xf numFmtId="0" fontId="5" fillId="2" borderId="2" xfId="0" applyFont="1" applyFill="1" applyBorder="1" applyAlignment="1">
      <alignment horizontal="right" vertical="center"/>
    </xf>
    <xf numFmtId="0" fontId="5" fillId="2" borderId="1" xfId="0" applyFont="1" applyFill="1" applyBorder="1" applyAlignment="1">
      <alignment horizontal="right"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3" fontId="3" fillId="2" borderId="2" xfId="0" applyNumberFormat="1" applyFont="1" applyFill="1" applyBorder="1" applyAlignment="1">
      <alignment horizontal="center" vertical="center"/>
    </xf>
    <xf numFmtId="3" fontId="0" fillId="2" borderId="0" xfId="0" applyNumberFormat="1" applyFont="1" applyFill="1" applyBorder="1" applyAlignment="1">
      <alignment horizontal="center" vertical="center"/>
    </xf>
    <xf numFmtId="10" fontId="0" fillId="2" borderId="0" xfId="2"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0" fontId="9" fillId="2" borderId="2" xfId="0" applyFont="1" applyFill="1" applyBorder="1" applyAlignment="1">
      <alignment horizontal="left" vertical="top"/>
    </xf>
    <xf numFmtId="0" fontId="9" fillId="2" borderId="0" xfId="0" applyFont="1" applyFill="1" applyBorder="1" applyAlignment="1">
      <alignment horizontal="left" vertical="top" indent="3"/>
    </xf>
    <xf numFmtId="0" fontId="10" fillId="2" borderId="0" xfId="0" applyFont="1" applyFill="1" applyAlignment="1">
      <alignment horizontal="right" vertical="center" wrapText="1"/>
    </xf>
    <xf numFmtId="0" fontId="10" fillId="2" borderId="0" xfId="0" applyFont="1" applyFill="1" applyAlignment="1">
      <alignment horizontal="right" vertical="center" wrapText="1" readingOrder="2"/>
    </xf>
    <xf numFmtId="0" fontId="5" fillId="2" borderId="0" xfId="0" applyFont="1" applyFill="1" applyAlignment="1">
      <alignment horizontal="center" readingOrder="2"/>
    </xf>
    <xf numFmtId="0" fontId="22" fillId="2" borderId="2" xfId="0" applyFont="1" applyFill="1" applyBorder="1" applyAlignment="1">
      <alignment horizontal="center" vertical="center"/>
    </xf>
    <xf numFmtId="0" fontId="22" fillId="2" borderId="1" xfId="0" applyFont="1" applyFill="1" applyBorder="1" applyAlignment="1">
      <alignment horizontal="center" vertical="center"/>
    </xf>
    <xf numFmtId="0" fontId="5" fillId="2" borderId="0" xfId="0" applyFont="1" applyFill="1" applyAlignment="1">
      <alignment horizontal="center" vertical="center" readingOrder="2"/>
    </xf>
    <xf numFmtId="0" fontId="3" fillId="2" borderId="0" xfId="0" applyFont="1" applyFill="1" applyBorder="1" applyAlignment="1">
      <alignment horizontal="left" vertical="center"/>
    </xf>
    <xf numFmtId="0" fontId="3" fillId="2" borderId="19" xfId="0" applyFont="1" applyFill="1" applyBorder="1" applyAlignment="1">
      <alignment horizontal="center" vertical="center"/>
    </xf>
    <xf numFmtId="0" fontId="5" fillId="2" borderId="0" xfId="0" applyFont="1" applyFill="1" applyBorder="1" applyAlignment="1">
      <alignment horizontal="right" vertical="center"/>
    </xf>
    <xf numFmtId="0" fontId="25" fillId="2" borderId="2" xfId="0" applyFont="1" applyFill="1" applyBorder="1" applyAlignment="1">
      <alignment horizontal="left" vertical="center" wrapText="1"/>
    </xf>
    <xf numFmtId="0" fontId="10" fillId="2" borderId="0" xfId="0" applyFont="1" applyFill="1" applyBorder="1" applyAlignment="1">
      <alignment horizontal="right" vertical="center" indent="1"/>
    </xf>
    <xf numFmtId="0" fontId="29" fillId="2" borderId="0" xfId="0" applyFont="1" applyFill="1" applyAlignment="1">
      <alignment horizontal="center" vertical="top"/>
    </xf>
    <xf numFmtId="0" fontId="3" fillId="2" borderId="16"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0" fillId="2" borderId="0" xfId="0" applyFont="1" applyFill="1" applyAlignment="1">
      <alignment horizontal="center" vertical="center"/>
    </xf>
    <xf numFmtId="0" fontId="19" fillId="2" borderId="0" xfId="0" applyFont="1" applyFill="1" applyBorder="1" applyAlignment="1">
      <alignment horizontal="center"/>
    </xf>
    <xf numFmtId="0" fontId="0" fillId="2" borderId="0" xfId="0" applyFont="1" applyFill="1" applyBorder="1" applyAlignment="1">
      <alignment horizontal="center"/>
    </xf>
  </cellXfs>
  <cellStyles count="6">
    <cellStyle name="Comma" xfId="1" builtinId="3"/>
    <cellStyle name="Hyperlink" xfId="3" builtinId="8"/>
    <cellStyle name="Normal" xfId="0" builtinId="0"/>
    <cellStyle name="Normal_19.8" xfId="5"/>
    <cellStyle name="Normal_II-15(Population) 2" xfId="4"/>
    <cellStyle name="Percent" xfId="2" builtinId="5"/>
  </cellStyles>
  <dxfs count="0"/>
  <tableStyles count="0" defaultTableStyle="TableStyleMedium2" defaultPivotStyle="PivotStyleLight16"/>
  <colors>
    <mruColors>
      <color rgb="FFFFF9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209437634175975E-2"/>
          <c:y val="0.17553931242268161"/>
          <c:w val="0.90600044201205565"/>
          <c:h val="0.72423593223105143"/>
        </c:manualLayout>
      </c:layout>
      <c:barChart>
        <c:barDir val="col"/>
        <c:grouping val="clustered"/>
        <c:varyColors val="0"/>
        <c:ser>
          <c:idx val="1"/>
          <c:order val="0"/>
          <c:spPr>
            <a:solidFill>
              <a:schemeClr val="accent4">
                <a:lumMod val="50000"/>
              </a:schemeClr>
            </a:solidFill>
          </c:spPr>
          <c:invertIfNegative val="0"/>
          <c:dPt>
            <c:idx val="0"/>
            <c:invertIfNegative val="0"/>
            <c:bubble3D val="0"/>
            <c:spPr>
              <a:solidFill>
                <a:schemeClr val="accent4">
                  <a:lumMod val="50000"/>
                </a:schemeClr>
              </a:solidFill>
            </c:spPr>
            <c:extLst>
              <c:ext xmlns:c16="http://schemas.microsoft.com/office/drawing/2014/chart" uri="{C3380CC4-5D6E-409C-BE32-E72D297353CC}">
                <c16:uniqueId val="{00000001-06EA-49A1-84BB-1CC17477161A}"/>
              </c:ext>
            </c:extLst>
          </c:dPt>
          <c:cat>
            <c:numRef>
              <c:f>'20.1'!$AC$27:$AJ$27</c:f>
              <c:numCache>
                <c:formatCode>General</c:formatCode>
                <c:ptCount val="8"/>
                <c:pt idx="0">
                  <c:v>2011</c:v>
                </c:pt>
                <c:pt idx="1">
                  <c:v>2012</c:v>
                </c:pt>
                <c:pt idx="2">
                  <c:v>2013</c:v>
                </c:pt>
                <c:pt idx="3">
                  <c:v>2014</c:v>
                </c:pt>
                <c:pt idx="4">
                  <c:v>2015</c:v>
                </c:pt>
                <c:pt idx="5">
                  <c:v>2016</c:v>
                </c:pt>
                <c:pt idx="6">
                  <c:v>2017</c:v>
                </c:pt>
                <c:pt idx="7">
                  <c:v>2018</c:v>
                </c:pt>
              </c:numCache>
            </c:numRef>
          </c:cat>
          <c:val>
            <c:numRef>
              <c:f>'20.1'!$AC$28:$AJ$28</c:f>
              <c:numCache>
                <c:formatCode>0.0</c:formatCode>
                <c:ptCount val="8"/>
                <c:pt idx="0">
                  <c:v>56.910165528503562</c:v>
                </c:pt>
                <c:pt idx="1">
                  <c:v>59.042267748350639</c:v>
                </c:pt>
                <c:pt idx="2">
                  <c:v>59.533782953088497</c:v>
                </c:pt>
                <c:pt idx="3">
                  <c:v>59.016505777450377</c:v>
                </c:pt>
                <c:pt idx="4">
                  <c:v>54.889578023578458</c:v>
                </c:pt>
                <c:pt idx="5">
                  <c:v>41.739654084700909</c:v>
                </c:pt>
                <c:pt idx="6">
                  <c:v>43.096419531001622</c:v>
                </c:pt>
                <c:pt idx="7">
                  <c:v>43.123375261639751</c:v>
                </c:pt>
              </c:numCache>
            </c:numRef>
          </c:val>
          <c:extLst>
            <c:ext xmlns:c16="http://schemas.microsoft.com/office/drawing/2014/chart" uri="{C3380CC4-5D6E-409C-BE32-E72D297353CC}">
              <c16:uniqueId val="{00000002-06EA-49A1-84BB-1CC17477161A}"/>
            </c:ext>
          </c:extLst>
        </c:ser>
        <c:dLbls>
          <c:showLegendKey val="0"/>
          <c:showVal val="0"/>
          <c:showCatName val="0"/>
          <c:showSerName val="0"/>
          <c:showPercent val="0"/>
          <c:showBubbleSize val="0"/>
        </c:dLbls>
        <c:gapWidth val="147"/>
        <c:overlap val="3"/>
        <c:axId val="124643584"/>
        <c:axId val="124452864"/>
      </c:barChart>
      <c:catAx>
        <c:axId val="124643584"/>
        <c:scaling>
          <c:orientation val="minMax"/>
        </c:scaling>
        <c:delete val="0"/>
        <c:axPos val="b"/>
        <c:numFmt formatCode="General" sourceLinked="1"/>
        <c:majorTickMark val="out"/>
        <c:minorTickMark val="none"/>
        <c:tickLblPos val="nextTo"/>
        <c:crossAx val="124452864"/>
        <c:crosses val="autoZero"/>
        <c:auto val="1"/>
        <c:lblAlgn val="ctr"/>
        <c:lblOffset val="100"/>
        <c:noMultiLvlLbl val="0"/>
      </c:catAx>
      <c:valAx>
        <c:axId val="124452864"/>
        <c:scaling>
          <c:orientation val="minMax"/>
          <c:max val="70"/>
          <c:min val="0"/>
        </c:scaling>
        <c:delete val="0"/>
        <c:axPos val="l"/>
        <c:majorGridlines>
          <c:spPr>
            <a:ln>
              <a:noFill/>
            </a:ln>
          </c:spPr>
        </c:majorGridlines>
        <c:title>
          <c:tx>
            <c:rich>
              <a:bodyPr rot="-5400000" vert="horz"/>
              <a:lstStyle/>
              <a:p>
                <a:pPr>
                  <a:defRPr/>
                </a:pPr>
                <a:r>
                  <a:rPr lang="en-US"/>
                  <a:t>% of persons</a:t>
                </a:r>
              </a:p>
            </c:rich>
          </c:tx>
          <c:layout>
            <c:manualLayout>
              <c:xMode val="edge"/>
              <c:yMode val="edge"/>
              <c:x val="1.2318602167237494E-2"/>
              <c:y val="0.33305075253254984"/>
            </c:manualLayout>
          </c:layout>
          <c:overlay val="0"/>
        </c:title>
        <c:numFmt formatCode="0" sourceLinked="0"/>
        <c:majorTickMark val="out"/>
        <c:minorTickMark val="none"/>
        <c:tickLblPos val="nextTo"/>
        <c:crossAx val="124643584"/>
        <c:crosses val="autoZero"/>
        <c:crossBetween val="between"/>
      </c:valAx>
      <c:spPr>
        <a:solidFill>
          <a:srgbClr val="FFF9E7"/>
        </a:solidFill>
        <a:ln>
          <a:solidFill>
            <a:schemeClr val="tx1">
              <a:lumMod val="50000"/>
              <a:lumOff val="50000"/>
            </a:schemeClr>
          </a:solidFill>
        </a:ln>
      </c:spPr>
    </c:plotArea>
    <c:plotVisOnly val="1"/>
    <c:dispBlanksAs val="gap"/>
    <c:showDLblsOverMax val="0"/>
  </c:chart>
  <c:spPr>
    <a:solidFill>
      <a:sysClr val="window" lastClr="FFFFFF"/>
    </a:solidFill>
  </c:spPr>
  <c:printSettings>
    <c:headerFooter/>
    <c:pageMargins b="0.75000000000000266" l="0.70000000000000062" r="0.70000000000000062" t="0.75000000000000266"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Candara" panose="020E0502030303020204" pitchFamily="34" charset="0"/>
                <a:cs typeface="Consolas" pitchFamily="49" charset="0"/>
              </a:defRPr>
            </a:pPr>
            <a:r>
              <a:rPr lang="en-US" sz="1100">
                <a:latin typeface="Candara" panose="020E0502030303020204" pitchFamily="34" charset="0"/>
                <a:cs typeface="Consolas" pitchFamily="49" charset="0"/>
              </a:rPr>
              <a:t>Figure 20.2: Expenditure on elections during 2008 - 2018</a:t>
            </a:r>
          </a:p>
        </c:rich>
      </c:tx>
      <c:layout>
        <c:manualLayout>
          <c:xMode val="edge"/>
          <c:yMode val="edge"/>
          <c:x val="0.26889291575780189"/>
          <c:y val="3.0381081278012138E-2"/>
        </c:manualLayout>
      </c:layout>
      <c:overlay val="0"/>
    </c:title>
    <c:autoTitleDeleted val="0"/>
    <c:plotArea>
      <c:layout>
        <c:manualLayout>
          <c:layoutTarget val="inner"/>
          <c:xMode val="edge"/>
          <c:yMode val="edge"/>
          <c:x val="9.3799524548971933E-2"/>
          <c:y val="0.12767873891723366"/>
          <c:w val="0.87439323481865139"/>
          <c:h val="0.73502099892563633"/>
        </c:manualLayout>
      </c:layout>
      <c:barChart>
        <c:barDir val="col"/>
        <c:grouping val="stacked"/>
        <c:varyColors val="0"/>
        <c:ser>
          <c:idx val="0"/>
          <c:order val="0"/>
          <c:invertIfNegative val="0"/>
          <c:dPt>
            <c:idx val="0"/>
            <c:invertIfNegative val="0"/>
            <c:bubble3D val="0"/>
            <c:spPr>
              <a:solidFill>
                <a:schemeClr val="accent4">
                  <a:lumMod val="50000"/>
                </a:schemeClr>
              </a:solidFill>
            </c:spPr>
            <c:extLst>
              <c:ext xmlns:c16="http://schemas.microsoft.com/office/drawing/2014/chart" uri="{C3380CC4-5D6E-409C-BE32-E72D297353CC}">
                <c16:uniqueId val="{00000001-EFBB-4C63-A8BF-18D3B02D1199}"/>
              </c:ext>
            </c:extLst>
          </c:dPt>
          <c:dPt>
            <c:idx val="1"/>
            <c:invertIfNegative val="0"/>
            <c:bubble3D val="0"/>
            <c:spPr>
              <a:solidFill>
                <a:schemeClr val="accent4">
                  <a:lumMod val="75000"/>
                </a:schemeClr>
              </a:solidFill>
            </c:spPr>
            <c:extLst>
              <c:ext xmlns:c16="http://schemas.microsoft.com/office/drawing/2014/chart" uri="{C3380CC4-5D6E-409C-BE32-E72D297353CC}">
                <c16:uniqueId val="{00000003-EFBB-4C63-A8BF-18D3B02D1199}"/>
              </c:ext>
            </c:extLst>
          </c:dPt>
          <c:dPt>
            <c:idx val="2"/>
            <c:invertIfNegative val="0"/>
            <c:bubble3D val="0"/>
            <c:spPr>
              <a:solidFill>
                <a:schemeClr val="accent4">
                  <a:lumMod val="60000"/>
                  <a:lumOff val="40000"/>
                </a:schemeClr>
              </a:solidFill>
            </c:spPr>
            <c:extLst>
              <c:ext xmlns:c16="http://schemas.microsoft.com/office/drawing/2014/chart" uri="{C3380CC4-5D6E-409C-BE32-E72D297353CC}">
                <c16:uniqueId val="{00000005-EFBB-4C63-A8BF-18D3B02D1199}"/>
              </c:ext>
            </c:extLst>
          </c:dPt>
          <c:dPt>
            <c:idx val="3"/>
            <c:invertIfNegative val="0"/>
            <c:bubble3D val="0"/>
            <c:spPr>
              <a:solidFill>
                <a:schemeClr val="accent4">
                  <a:lumMod val="50000"/>
                </a:schemeClr>
              </a:solidFill>
            </c:spPr>
            <c:extLst>
              <c:ext xmlns:c16="http://schemas.microsoft.com/office/drawing/2014/chart" uri="{C3380CC4-5D6E-409C-BE32-E72D297353CC}">
                <c16:uniqueId val="{00000007-EFBB-4C63-A8BF-18D3B02D1199}"/>
              </c:ext>
            </c:extLst>
          </c:dPt>
          <c:dPt>
            <c:idx val="4"/>
            <c:invertIfNegative val="0"/>
            <c:bubble3D val="0"/>
            <c:spPr>
              <a:solidFill>
                <a:schemeClr val="accent4">
                  <a:lumMod val="60000"/>
                  <a:lumOff val="40000"/>
                </a:schemeClr>
              </a:solidFill>
            </c:spPr>
            <c:extLst>
              <c:ext xmlns:c16="http://schemas.microsoft.com/office/drawing/2014/chart" uri="{C3380CC4-5D6E-409C-BE32-E72D297353CC}">
                <c16:uniqueId val="{00000009-EFBB-4C63-A8BF-18D3B02D1199}"/>
              </c:ext>
            </c:extLst>
          </c:dPt>
          <c:dPt>
            <c:idx val="5"/>
            <c:invertIfNegative val="0"/>
            <c:bubble3D val="0"/>
            <c:spPr>
              <a:solidFill>
                <a:schemeClr val="accent4">
                  <a:lumMod val="75000"/>
                </a:schemeClr>
              </a:solidFill>
            </c:spPr>
            <c:extLst>
              <c:ext xmlns:c16="http://schemas.microsoft.com/office/drawing/2014/chart" uri="{C3380CC4-5D6E-409C-BE32-E72D297353CC}">
                <c16:uniqueId val="{0000000B-EFBB-4C63-A8BF-18D3B02D1199}"/>
              </c:ext>
            </c:extLst>
          </c:dPt>
          <c:dPt>
            <c:idx val="6"/>
            <c:invertIfNegative val="0"/>
            <c:bubble3D val="0"/>
            <c:spPr>
              <a:solidFill>
                <a:schemeClr val="accent4">
                  <a:lumMod val="60000"/>
                  <a:lumOff val="40000"/>
                </a:schemeClr>
              </a:solidFill>
            </c:spPr>
            <c:extLst>
              <c:ext xmlns:c16="http://schemas.microsoft.com/office/drawing/2014/chart" uri="{C3380CC4-5D6E-409C-BE32-E72D297353CC}">
                <c16:uniqueId val="{0000000D-EFBB-4C63-A8BF-18D3B02D1199}"/>
              </c:ext>
            </c:extLst>
          </c:dPt>
          <c:dPt>
            <c:idx val="7"/>
            <c:invertIfNegative val="0"/>
            <c:bubble3D val="0"/>
            <c:spPr>
              <a:solidFill>
                <a:schemeClr val="accent4">
                  <a:lumMod val="50000"/>
                </a:schemeClr>
              </a:solidFill>
            </c:spPr>
            <c:extLst>
              <c:ext xmlns:c16="http://schemas.microsoft.com/office/drawing/2014/chart" uri="{C3380CC4-5D6E-409C-BE32-E72D297353CC}">
                <c16:uniqueId val="{0000000F-EFBB-4C63-A8BF-18D3B02D1199}"/>
              </c:ext>
            </c:extLst>
          </c:dPt>
          <c:cat>
            <c:strRef>
              <c:f>'20.2'!$AO$2:$AO$9</c:f>
              <c:strCache>
                <c:ptCount val="8"/>
                <c:pt idx="0">
                  <c:v>Presidential election, 2008</c:v>
                </c:pt>
                <c:pt idx="1">
                  <c:v>Parliamentary election,2009</c:v>
                </c:pt>
                <c:pt idx="2">
                  <c:v>Local Council elections ,2011</c:v>
                </c:pt>
                <c:pt idx="3">
                  <c:v>Presidential election, 2013</c:v>
                </c:pt>
                <c:pt idx="4">
                  <c:v>Local Council elections, 2014 </c:v>
                </c:pt>
                <c:pt idx="5">
                  <c:v>Parliamentary election,2014</c:v>
                </c:pt>
                <c:pt idx="6">
                  <c:v>Local Council elections 2017</c:v>
                </c:pt>
                <c:pt idx="7">
                  <c:v>Presidential election, 2018</c:v>
                </c:pt>
              </c:strCache>
            </c:strRef>
          </c:cat>
          <c:val>
            <c:numRef>
              <c:f>'20.2'!$AP$2:$AP$9</c:f>
              <c:numCache>
                <c:formatCode>General</c:formatCode>
                <c:ptCount val="8"/>
                <c:pt idx="0">
                  <c:v>61.599484750000002</c:v>
                </c:pt>
                <c:pt idx="1">
                  <c:v>22.06917683</c:v>
                </c:pt>
                <c:pt idx="2">
                  <c:v>45.434174030000001</c:v>
                </c:pt>
                <c:pt idx="3">
                  <c:v>76.487272000000004</c:v>
                </c:pt>
                <c:pt idx="4">
                  <c:v>29.704529000000001</c:v>
                </c:pt>
                <c:pt idx="5">
                  <c:v>25.929971999999999</c:v>
                </c:pt>
                <c:pt idx="6">
                  <c:v>46.220447</c:v>
                </c:pt>
                <c:pt idx="7" formatCode="0.0">
                  <c:v>65.829594999999998</c:v>
                </c:pt>
              </c:numCache>
            </c:numRef>
          </c:val>
          <c:extLst>
            <c:ext xmlns:c16="http://schemas.microsoft.com/office/drawing/2014/chart" uri="{C3380CC4-5D6E-409C-BE32-E72D297353CC}">
              <c16:uniqueId val="{00000012-EFBB-4C63-A8BF-18D3B02D1199}"/>
            </c:ext>
          </c:extLst>
        </c:ser>
        <c:dLbls>
          <c:showLegendKey val="0"/>
          <c:showVal val="0"/>
          <c:showCatName val="0"/>
          <c:showSerName val="0"/>
          <c:showPercent val="0"/>
          <c:showBubbleSize val="0"/>
        </c:dLbls>
        <c:gapWidth val="62"/>
        <c:overlap val="100"/>
        <c:axId val="124510976"/>
        <c:axId val="124512512"/>
      </c:barChart>
      <c:catAx>
        <c:axId val="124510976"/>
        <c:scaling>
          <c:orientation val="minMax"/>
        </c:scaling>
        <c:delete val="0"/>
        <c:axPos val="b"/>
        <c:numFmt formatCode="General" sourceLinked="0"/>
        <c:majorTickMark val="out"/>
        <c:minorTickMark val="none"/>
        <c:tickLblPos val="nextTo"/>
        <c:txPr>
          <a:bodyPr rot="0" vert="horz"/>
          <a:lstStyle/>
          <a:p>
            <a:pPr>
              <a:defRPr sz="800"/>
            </a:pPr>
            <a:endParaRPr lang="en-US"/>
          </a:p>
        </c:txPr>
        <c:crossAx val="124512512"/>
        <c:crosses val="autoZero"/>
        <c:auto val="1"/>
        <c:lblAlgn val="ctr"/>
        <c:lblOffset val="100"/>
        <c:noMultiLvlLbl val="0"/>
      </c:catAx>
      <c:valAx>
        <c:axId val="124512512"/>
        <c:scaling>
          <c:orientation val="minMax"/>
          <c:max val="80"/>
        </c:scaling>
        <c:delete val="0"/>
        <c:axPos val="l"/>
        <c:majorGridlines>
          <c:spPr>
            <a:ln>
              <a:solidFill>
                <a:schemeClr val="bg1"/>
              </a:solidFill>
            </a:ln>
          </c:spPr>
        </c:majorGridlines>
        <c:title>
          <c:tx>
            <c:rich>
              <a:bodyPr rot="-5400000" vert="horz"/>
              <a:lstStyle/>
              <a:p>
                <a:pPr>
                  <a:defRPr/>
                </a:pPr>
                <a:r>
                  <a:rPr lang="en-US"/>
                  <a:t>In  million  MVR</a:t>
                </a:r>
              </a:p>
            </c:rich>
          </c:tx>
          <c:layout>
            <c:manualLayout>
              <c:xMode val="edge"/>
              <c:yMode val="edge"/>
              <c:x val="1.0390380177681872E-2"/>
              <c:y val="0.34262961695005584"/>
            </c:manualLayout>
          </c:layout>
          <c:overlay val="0"/>
        </c:title>
        <c:numFmt formatCode="#,##0" sourceLinked="0"/>
        <c:majorTickMark val="out"/>
        <c:minorTickMark val="none"/>
        <c:tickLblPos val="nextTo"/>
        <c:crossAx val="124510976"/>
        <c:crosses val="autoZero"/>
        <c:crossBetween val="between"/>
      </c:valAx>
      <c:spPr>
        <a:ln>
          <a:solidFill>
            <a:sysClr val="window" lastClr="FFFFFF">
              <a:lumMod val="50000"/>
            </a:sysClr>
          </a:solidFill>
        </a:ln>
      </c:spPr>
    </c:plotArea>
    <c:plotVisOnly val="1"/>
    <c:dispBlanksAs val="gap"/>
    <c:showDLblsOverMax val="0"/>
  </c:chart>
  <c:spPr>
    <a:solidFill>
      <a:schemeClr val="bg1"/>
    </a:solidFill>
  </c:spPr>
  <c:printSettings>
    <c:headerFooter/>
    <c:pageMargins b="0.75000000000000266" l="0.70000000000000062" r="0.70000000000000062" t="0.75000000000000266"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Consolas" pitchFamily="49" charset="0"/>
                <a:cs typeface="Consolas" pitchFamily="49" charset="0"/>
              </a:defRPr>
            </a:pPr>
            <a:r>
              <a:rPr lang="en-US" sz="1100">
                <a:latin typeface="Consolas" pitchFamily="49" charset="0"/>
                <a:cs typeface="Consolas" pitchFamily="49" charset="0"/>
              </a:rPr>
              <a:t>Figure 20.3: Number of parliament members</a:t>
            </a:r>
            <a:r>
              <a:rPr lang="en-US" sz="1100" baseline="0">
                <a:latin typeface="Consolas" pitchFamily="49" charset="0"/>
                <a:cs typeface="Consolas" pitchFamily="49" charset="0"/>
              </a:rPr>
              <a:t> by sex, 2017</a:t>
            </a:r>
            <a:r>
              <a:rPr lang="en-US" sz="1100">
                <a:latin typeface="Consolas" pitchFamily="49" charset="0"/>
                <a:cs typeface="Consolas" pitchFamily="49" charset="0"/>
              </a:rPr>
              <a:t> </a:t>
            </a:r>
          </a:p>
        </c:rich>
      </c:tx>
      <c:layout/>
      <c:overlay val="0"/>
    </c:title>
    <c:autoTitleDeleted val="0"/>
    <c:plotArea>
      <c:layout>
        <c:manualLayout>
          <c:layoutTarget val="inner"/>
          <c:xMode val="edge"/>
          <c:yMode val="edge"/>
          <c:x val="9.1552938953599852E-2"/>
          <c:y val="0.15524314668999797"/>
          <c:w val="0.87456104478297636"/>
          <c:h val="0.6943824730242053"/>
        </c:manualLayout>
      </c:layout>
      <c:barChart>
        <c:barDir val="col"/>
        <c:grouping val="clustered"/>
        <c:varyColors val="0"/>
        <c:ser>
          <c:idx val="0"/>
          <c:order val="0"/>
          <c:tx>
            <c:strRef>
              <c:f>'[1]20.6'!$C$19</c:f>
              <c:strCache>
                <c:ptCount val="1"/>
                <c:pt idx="0">
                  <c:v>Male</c:v>
                </c:pt>
              </c:strCache>
            </c:strRef>
          </c:tx>
          <c:spPr>
            <a:solidFill>
              <a:srgbClr val="FAB882"/>
            </a:solidFill>
          </c:spPr>
          <c:invertIfNegative val="0"/>
          <c:dLbls>
            <c:dLbl>
              <c:idx val="0"/>
              <c:layout>
                <c:manualLayout>
                  <c:x val="-2.546266881604046E-17"/>
                  <c:y val="1.388888888888894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2AA-4CB7-B1C1-3951F49003D0}"/>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'[1]20.6'!$A$21:$A$23</c:f>
              <c:strCache>
                <c:ptCount val="3"/>
                <c:pt idx="0">
                  <c:v>Republic</c:v>
                </c:pt>
                <c:pt idx="1">
                  <c:v>Male'</c:v>
                </c:pt>
                <c:pt idx="2">
                  <c:v>Atolls</c:v>
                </c:pt>
              </c:strCache>
            </c:strRef>
          </c:cat>
          <c:val>
            <c:numRef>
              <c:f>'[1]20.6'!$C$21:$C$23</c:f>
              <c:numCache>
                <c:formatCode>General</c:formatCode>
                <c:ptCount val="3"/>
                <c:pt idx="0">
                  <c:v>0</c:v>
                </c:pt>
              </c:numCache>
            </c:numRef>
          </c:val>
          <c:extLst>
            <c:ext xmlns:c16="http://schemas.microsoft.com/office/drawing/2014/chart" uri="{C3380CC4-5D6E-409C-BE32-E72D297353CC}">
              <c16:uniqueId val="{00000001-D2AA-4CB7-B1C1-3951F49003D0}"/>
            </c:ext>
          </c:extLst>
        </c:ser>
        <c:ser>
          <c:idx val="1"/>
          <c:order val="1"/>
          <c:tx>
            <c:strRef>
              <c:f>'[1]20.6'!$D$19</c:f>
              <c:strCache>
                <c:ptCount val="1"/>
                <c:pt idx="0">
                  <c:v>Female</c:v>
                </c:pt>
              </c:strCache>
            </c:strRef>
          </c:tx>
          <c:spPr>
            <a:solidFill>
              <a:srgbClr val="953735"/>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'[1]20.6'!$A$21:$A$23</c:f>
              <c:strCache>
                <c:ptCount val="3"/>
                <c:pt idx="0">
                  <c:v>Republic</c:v>
                </c:pt>
                <c:pt idx="1">
                  <c:v>Male'</c:v>
                </c:pt>
                <c:pt idx="2">
                  <c:v>Atolls</c:v>
                </c:pt>
              </c:strCache>
            </c:strRef>
          </c:cat>
          <c:val>
            <c:numRef>
              <c:f>'[1]20.6'!$D$21:$D$23</c:f>
              <c:numCache>
                <c:formatCode>General</c:formatCode>
                <c:ptCount val="3"/>
                <c:pt idx="0">
                  <c:v>0</c:v>
                </c:pt>
              </c:numCache>
            </c:numRef>
          </c:val>
          <c:extLst>
            <c:ext xmlns:c16="http://schemas.microsoft.com/office/drawing/2014/chart" uri="{C3380CC4-5D6E-409C-BE32-E72D297353CC}">
              <c16:uniqueId val="{00000002-D2AA-4CB7-B1C1-3951F49003D0}"/>
            </c:ext>
          </c:extLst>
        </c:ser>
        <c:dLbls>
          <c:showLegendKey val="0"/>
          <c:showVal val="1"/>
          <c:showCatName val="0"/>
          <c:showSerName val="0"/>
          <c:showPercent val="0"/>
          <c:showBubbleSize val="0"/>
        </c:dLbls>
        <c:gapWidth val="150"/>
        <c:axId val="124877056"/>
        <c:axId val="124882944"/>
      </c:barChart>
      <c:catAx>
        <c:axId val="124877056"/>
        <c:scaling>
          <c:orientation val="minMax"/>
        </c:scaling>
        <c:delete val="0"/>
        <c:axPos val="b"/>
        <c:numFmt formatCode="General" sourceLinked="0"/>
        <c:majorTickMark val="out"/>
        <c:minorTickMark val="none"/>
        <c:tickLblPos val="nextTo"/>
        <c:txPr>
          <a:bodyPr/>
          <a:lstStyle/>
          <a:p>
            <a:pPr>
              <a:defRPr b="1"/>
            </a:pPr>
            <a:endParaRPr lang="en-US"/>
          </a:p>
        </c:txPr>
        <c:crossAx val="124882944"/>
        <c:crosses val="autoZero"/>
        <c:auto val="1"/>
        <c:lblAlgn val="ctr"/>
        <c:lblOffset val="100"/>
        <c:noMultiLvlLbl val="0"/>
      </c:catAx>
      <c:valAx>
        <c:axId val="124882944"/>
        <c:scaling>
          <c:orientation val="minMax"/>
        </c:scaling>
        <c:delete val="0"/>
        <c:axPos val="l"/>
        <c:title>
          <c:tx>
            <c:rich>
              <a:bodyPr rot="-5400000" vert="horz"/>
              <a:lstStyle/>
              <a:p>
                <a:pPr>
                  <a:defRPr/>
                </a:pPr>
                <a:r>
                  <a:rPr lang="en-US"/>
                  <a:t>Number of persons</a:t>
                </a:r>
              </a:p>
            </c:rich>
          </c:tx>
          <c:layout>
            <c:manualLayout>
              <c:xMode val="edge"/>
              <c:yMode val="edge"/>
              <c:x val="8.0996822245704061E-3"/>
              <c:y val="0.25114938757655275"/>
            </c:manualLayout>
          </c:layout>
          <c:overlay val="0"/>
        </c:title>
        <c:numFmt formatCode="General" sourceLinked="1"/>
        <c:majorTickMark val="out"/>
        <c:minorTickMark val="none"/>
        <c:tickLblPos val="nextTo"/>
        <c:crossAx val="124877056"/>
        <c:crosses val="autoZero"/>
        <c:crossBetween val="between"/>
      </c:valAx>
      <c:spPr>
        <a:ln>
          <a:solidFill>
            <a:sysClr val="window" lastClr="FFFFFF">
              <a:lumMod val="50000"/>
            </a:sysClr>
          </a:solidFill>
        </a:ln>
      </c:spPr>
    </c:plotArea>
    <c:legend>
      <c:legendPos val="r"/>
      <c:layout>
        <c:manualLayout>
          <c:xMode val="edge"/>
          <c:yMode val="edge"/>
          <c:x val="0.40585344584369948"/>
          <c:y val="0.2043150335374756"/>
          <c:w val="0.17909717989273893"/>
          <c:h val="0.10225037087755341"/>
        </c:manualLayout>
      </c:layout>
      <c:overlay val="0"/>
      <c:txPr>
        <a:bodyPr/>
        <a:lstStyle/>
        <a:p>
          <a:pPr>
            <a:defRPr b="1"/>
          </a:pPr>
          <a:endParaRPr lang="en-US"/>
        </a:p>
      </c:txPr>
    </c:legend>
    <c:plotVisOnly val="1"/>
    <c:dispBlanksAs val="gap"/>
    <c:showDLblsOverMax val="0"/>
  </c:chart>
  <c:printSettings>
    <c:headerFooter/>
    <c:pageMargins b="0.75000000000000244" l="0.70000000000000062" r="0.70000000000000062" t="0.75000000000000244"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01633674295386"/>
          <c:y val="0.22375669707953172"/>
          <c:w val="0.87929207447199942"/>
          <c:h val="0.67020455776361276"/>
        </c:manualLayout>
      </c:layout>
      <c:barChart>
        <c:barDir val="col"/>
        <c:grouping val="clustered"/>
        <c:varyColors val="0"/>
        <c:ser>
          <c:idx val="0"/>
          <c:order val="0"/>
          <c:spPr>
            <a:solidFill>
              <a:srgbClr val="953735"/>
            </a:solidFill>
          </c:spPr>
          <c:invertIfNegative val="0"/>
          <c:cat>
            <c:strRef>
              <c:f>'[1]20.6'!$A$21:$A$23</c:f>
              <c:strCache>
                <c:ptCount val="3"/>
                <c:pt idx="0">
                  <c:v>Republic</c:v>
                </c:pt>
                <c:pt idx="1">
                  <c:v>Male'</c:v>
                </c:pt>
                <c:pt idx="2">
                  <c:v>Atolls</c:v>
                </c:pt>
              </c:strCache>
            </c:strRef>
          </c:cat>
          <c:val>
            <c:numRef>
              <c:f>'[1]20.6'!$E$21:$E$23</c:f>
              <c:numCache>
                <c:formatCode>General</c:formatCode>
                <c:ptCount val="3"/>
                <c:pt idx="0">
                  <c:v>0</c:v>
                </c:pt>
                <c:pt idx="1">
                  <c:v>0</c:v>
                </c:pt>
                <c:pt idx="2">
                  <c:v>0</c:v>
                </c:pt>
              </c:numCache>
            </c:numRef>
          </c:val>
          <c:extLst>
            <c:ext xmlns:c16="http://schemas.microsoft.com/office/drawing/2014/chart" uri="{C3380CC4-5D6E-409C-BE32-E72D297353CC}">
              <c16:uniqueId val="{00000000-1BAA-40A0-82B1-6A6D91941C86}"/>
            </c:ext>
          </c:extLst>
        </c:ser>
        <c:dLbls>
          <c:showLegendKey val="0"/>
          <c:showVal val="0"/>
          <c:showCatName val="0"/>
          <c:showSerName val="0"/>
          <c:showPercent val="0"/>
          <c:showBubbleSize val="0"/>
        </c:dLbls>
        <c:gapWidth val="238"/>
        <c:axId val="124908288"/>
        <c:axId val="124909824"/>
      </c:barChart>
      <c:catAx>
        <c:axId val="124908288"/>
        <c:scaling>
          <c:orientation val="minMax"/>
        </c:scaling>
        <c:delete val="0"/>
        <c:axPos val="b"/>
        <c:numFmt formatCode="General" sourceLinked="1"/>
        <c:majorTickMark val="out"/>
        <c:minorTickMark val="none"/>
        <c:tickLblPos val="nextTo"/>
        <c:txPr>
          <a:bodyPr/>
          <a:lstStyle/>
          <a:p>
            <a:pPr>
              <a:defRPr b="1"/>
            </a:pPr>
            <a:endParaRPr lang="en-US"/>
          </a:p>
        </c:txPr>
        <c:crossAx val="124909824"/>
        <c:crosses val="autoZero"/>
        <c:auto val="1"/>
        <c:lblAlgn val="ctr"/>
        <c:lblOffset val="100"/>
        <c:noMultiLvlLbl val="0"/>
      </c:catAx>
      <c:valAx>
        <c:axId val="124909824"/>
        <c:scaling>
          <c:orientation val="minMax"/>
        </c:scaling>
        <c:delete val="0"/>
        <c:axPos val="l"/>
        <c:majorGridlines>
          <c:spPr>
            <a:ln>
              <a:solidFill>
                <a:srgbClr val="FAB882"/>
              </a:solidFill>
            </a:ln>
          </c:spPr>
        </c:majorGridlines>
        <c:title>
          <c:tx>
            <c:rich>
              <a:bodyPr rot="-5400000" vert="horz"/>
              <a:lstStyle/>
              <a:p>
                <a:pPr>
                  <a:defRPr/>
                </a:pPr>
                <a:r>
                  <a:rPr lang="en-US"/>
                  <a:t>%  of  persons</a:t>
                </a:r>
              </a:p>
            </c:rich>
          </c:tx>
          <c:layout>
            <c:manualLayout>
              <c:xMode val="edge"/>
              <c:yMode val="edge"/>
              <c:x val="2.2809745982374514E-2"/>
              <c:y val="0.32876531058617675"/>
            </c:manualLayout>
          </c:layout>
          <c:overlay val="0"/>
        </c:title>
        <c:numFmt formatCode="General" sourceLinked="1"/>
        <c:majorTickMark val="out"/>
        <c:minorTickMark val="none"/>
        <c:tickLblPos val="nextTo"/>
        <c:crossAx val="124908288"/>
        <c:crosses val="autoZero"/>
        <c:crossBetween val="between"/>
        <c:majorUnit val="5"/>
        <c:minorUnit val="5"/>
      </c:valAx>
      <c:spPr>
        <a:solidFill>
          <a:srgbClr val="FDEADA"/>
        </a:solidFill>
        <a:ln>
          <a:solidFill>
            <a:sysClr val="window" lastClr="FFFFFF">
              <a:lumMod val="50000"/>
            </a:sysClr>
          </a:solidFill>
        </a:ln>
      </c:spPr>
    </c:plotArea>
    <c:plotVisOnly val="1"/>
    <c:dispBlanksAs val="gap"/>
    <c:showDLblsOverMax val="0"/>
  </c:chart>
  <c:printSettings>
    <c:headerFooter/>
    <c:pageMargins b="0.75000000000000244" l="0.70000000000000062" r="0.70000000000000062" t="0.75000000000000244"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Candara" panose="020E0502030303020204" pitchFamily="34" charset="0"/>
                <a:cs typeface="Consolas" pitchFamily="49" charset="0"/>
              </a:defRPr>
            </a:pPr>
            <a:r>
              <a:rPr lang="en-US" sz="1100">
                <a:latin typeface="Candara" panose="020E0502030303020204" pitchFamily="34" charset="0"/>
                <a:cs typeface="Consolas" pitchFamily="49" charset="0"/>
              </a:rPr>
              <a:t>Figure</a:t>
            </a:r>
            <a:r>
              <a:rPr lang="en-US" sz="1100" baseline="0">
                <a:latin typeface="Candara" panose="020E0502030303020204" pitchFamily="34" charset="0"/>
                <a:cs typeface="Consolas" pitchFamily="49" charset="0"/>
              </a:rPr>
              <a:t>  20.5: </a:t>
            </a:r>
            <a:r>
              <a:rPr lang="en-US" sz="1100">
                <a:latin typeface="Candara" panose="020E0502030303020204" pitchFamily="34" charset="0"/>
                <a:cs typeface="Consolas" pitchFamily="49" charset="0"/>
              </a:rPr>
              <a:t>Number of local council members by sex, 2017</a:t>
            </a:r>
          </a:p>
        </c:rich>
      </c:tx>
      <c:layout>
        <c:manualLayout>
          <c:xMode val="edge"/>
          <c:yMode val="edge"/>
          <c:x val="0.26693366351467901"/>
          <c:y val="3.6615860235298323E-2"/>
        </c:manualLayout>
      </c:layout>
      <c:overlay val="0"/>
    </c:title>
    <c:autoTitleDeleted val="0"/>
    <c:plotArea>
      <c:layout>
        <c:manualLayout>
          <c:layoutTarget val="inner"/>
          <c:xMode val="edge"/>
          <c:yMode val="edge"/>
          <c:x val="0.10116536132421977"/>
          <c:y val="0.179121978961468"/>
          <c:w val="0.86935468199437371"/>
          <c:h val="0.67959247431918479"/>
        </c:manualLayout>
      </c:layout>
      <c:barChart>
        <c:barDir val="col"/>
        <c:grouping val="clustered"/>
        <c:varyColors val="0"/>
        <c:ser>
          <c:idx val="0"/>
          <c:order val="0"/>
          <c:tx>
            <c:strRef>
              <c:f>'[1]20.8'!$P$28</c:f>
              <c:strCache>
                <c:ptCount val="1"/>
                <c:pt idx="0">
                  <c:v>Male</c:v>
                </c:pt>
              </c:strCache>
            </c:strRef>
          </c:tx>
          <c:spPr>
            <a:solidFill>
              <a:schemeClr val="accent1">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'[1]20.8'!$O$30:$O$32</c:f>
              <c:strCache>
                <c:ptCount val="3"/>
                <c:pt idx="0">
                  <c:v>Atoll councils</c:v>
                </c:pt>
                <c:pt idx="1">
                  <c:v>Island councils</c:v>
                </c:pt>
                <c:pt idx="2">
                  <c:v>City councils</c:v>
                </c:pt>
              </c:strCache>
            </c:strRef>
          </c:cat>
          <c:val>
            <c:numRef>
              <c:f>'[1]20.8'!$P$30:$P$32</c:f>
              <c:numCache>
                <c:formatCode>General</c:formatCode>
                <c:ptCount val="3"/>
                <c:pt idx="0">
                  <c:v>66</c:v>
                </c:pt>
                <c:pt idx="1">
                  <c:v>528</c:v>
                </c:pt>
                <c:pt idx="2">
                  <c:v>19</c:v>
                </c:pt>
              </c:numCache>
            </c:numRef>
          </c:val>
          <c:extLst>
            <c:ext xmlns:c16="http://schemas.microsoft.com/office/drawing/2014/chart" uri="{C3380CC4-5D6E-409C-BE32-E72D297353CC}">
              <c16:uniqueId val="{00000000-48D5-49A7-9AA8-932C53F590C7}"/>
            </c:ext>
          </c:extLst>
        </c:ser>
        <c:ser>
          <c:idx val="1"/>
          <c:order val="1"/>
          <c:tx>
            <c:strRef>
              <c:f>'[1]20.8'!$Q$28</c:f>
              <c:strCache>
                <c:ptCount val="1"/>
                <c:pt idx="0">
                  <c:v>Female</c:v>
                </c:pt>
              </c:strCache>
            </c:strRef>
          </c:tx>
          <c:spPr>
            <a:solidFill>
              <a:schemeClr val="bg1">
                <a:lumMod val="6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'[1]20.8'!$O$30:$O$32</c:f>
              <c:strCache>
                <c:ptCount val="3"/>
                <c:pt idx="0">
                  <c:v>Atoll councils</c:v>
                </c:pt>
                <c:pt idx="1">
                  <c:v>Island councils</c:v>
                </c:pt>
                <c:pt idx="2">
                  <c:v>City councils</c:v>
                </c:pt>
              </c:strCache>
            </c:strRef>
          </c:cat>
          <c:val>
            <c:numRef>
              <c:f>'[1]20.8'!$Q$30:$Q$32</c:f>
              <c:numCache>
                <c:formatCode>General</c:formatCode>
                <c:ptCount val="3"/>
                <c:pt idx="0">
                  <c:v>1</c:v>
                </c:pt>
                <c:pt idx="1">
                  <c:v>35</c:v>
                </c:pt>
                <c:pt idx="2">
                  <c:v>4</c:v>
                </c:pt>
              </c:numCache>
            </c:numRef>
          </c:val>
          <c:extLst>
            <c:ext xmlns:c16="http://schemas.microsoft.com/office/drawing/2014/chart" uri="{C3380CC4-5D6E-409C-BE32-E72D297353CC}">
              <c16:uniqueId val="{00000001-48D5-49A7-9AA8-932C53F590C7}"/>
            </c:ext>
          </c:extLst>
        </c:ser>
        <c:dLbls>
          <c:showLegendKey val="0"/>
          <c:showVal val="1"/>
          <c:showCatName val="0"/>
          <c:showSerName val="0"/>
          <c:showPercent val="0"/>
          <c:showBubbleSize val="0"/>
        </c:dLbls>
        <c:gapWidth val="150"/>
        <c:axId val="125368960"/>
        <c:axId val="125391232"/>
      </c:barChart>
      <c:catAx>
        <c:axId val="125368960"/>
        <c:scaling>
          <c:orientation val="minMax"/>
        </c:scaling>
        <c:delete val="0"/>
        <c:axPos val="b"/>
        <c:numFmt formatCode="General" sourceLinked="0"/>
        <c:majorTickMark val="out"/>
        <c:minorTickMark val="none"/>
        <c:tickLblPos val="nextTo"/>
        <c:crossAx val="125391232"/>
        <c:crosses val="autoZero"/>
        <c:auto val="1"/>
        <c:lblAlgn val="ctr"/>
        <c:lblOffset val="100"/>
        <c:noMultiLvlLbl val="0"/>
      </c:catAx>
      <c:valAx>
        <c:axId val="125391232"/>
        <c:scaling>
          <c:orientation val="minMax"/>
        </c:scaling>
        <c:delete val="0"/>
        <c:axPos val="l"/>
        <c:title>
          <c:tx>
            <c:rich>
              <a:bodyPr rot="-5400000" vert="horz"/>
              <a:lstStyle/>
              <a:p>
                <a:pPr>
                  <a:defRPr sz="1050"/>
                </a:pPr>
                <a:r>
                  <a:rPr lang="en-US" sz="1050"/>
                  <a:t>No.</a:t>
                </a:r>
                <a:r>
                  <a:rPr lang="en-US" sz="1050" baseline="0"/>
                  <a:t> of persons</a:t>
                </a:r>
                <a:endParaRPr lang="en-US" sz="1050"/>
              </a:p>
            </c:rich>
          </c:tx>
          <c:layout>
            <c:manualLayout>
              <c:xMode val="edge"/>
              <c:yMode val="edge"/>
              <c:x val="1.5168436987476074E-2"/>
              <c:y val="0.35349284110534296"/>
            </c:manualLayout>
          </c:layout>
          <c:overlay val="0"/>
        </c:title>
        <c:numFmt formatCode="General" sourceLinked="1"/>
        <c:majorTickMark val="out"/>
        <c:minorTickMark val="none"/>
        <c:tickLblPos val="nextTo"/>
        <c:crossAx val="125368960"/>
        <c:crosses val="autoZero"/>
        <c:crossBetween val="between"/>
        <c:majorUnit val="200"/>
      </c:valAx>
      <c:spPr>
        <a:solidFill>
          <a:schemeClr val="accent1">
            <a:lumMod val="20000"/>
            <a:lumOff val="80000"/>
          </a:schemeClr>
        </a:solidFill>
        <a:ln>
          <a:solidFill>
            <a:sysClr val="windowText" lastClr="000000">
              <a:lumMod val="50000"/>
              <a:lumOff val="50000"/>
            </a:sysClr>
          </a:solidFill>
        </a:ln>
      </c:spPr>
    </c:plotArea>
    <c:legend>
      <c:legendPos val="r"/>
      <c:layout>
        <c:manualLayout>
          <c:xMode val="edge"/>
          <c:yMode val="edge"/>
          <c:x val="0.16665463030216612"/>
          <c:y val="0.22749929476877989"/>
          <c:w val="0.21579249374644505"/>
          <c:h val="7.6815522792366558E-2"/>
        </c:manualLayout>
      </c:layout>
      <c:overlay val="0"/>
    </c:legend>
    <c:plotVisOnly val="1"/>
    <c:dispBlanksAs val="gap"/>
    <c:showDLblsOverMax val="0"/>
  </c:chart>
  <c:printSettings>
    <c:headerFooter/>
    <c:pageMargins b="0.75000000000000266" l="0.70000000000000062" r="0.70000000000000062" t="0.75000000000000266"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293476811789627E-2"/>
          <c:y val="0.14425392254864164"/>
          <c:w val="0.89284232107309081"/>
          <c:h val="0.75580241453792363"/>
        </c:manualLayout>
      </c:layout>
      <c:barChart>
        <c:barDir val="col"/>
        <c:grouping val="clustered"/>
        <c:varyColors val="0"/>
        <c:ser>
          <c:idx val="0"/>
          <c:order val="0"/>
          <c:spPr>
            <a:solidFill>
              <a:schemeClr val="accent1">
                <a:lumMod val="75000"/>
              </a:schemeClr>
            </a:solidFill>
          </c:spPr>
          <c:invertIfNegative val="0"/>
          <c:cat>
            <c:strRef>
              <c:f>'[1]20.9'!$A$10:$A$30</c:f>
              <c:strCache>
                <c:ptCount val="21"/>
                <c:pt idx="0">
                  <c:v>Male' City</c:v>
                </c:pt>
                <c:pt idx="1">
                  <c:v>HA</c:v>
                </c:pt>
                <c:pt idx="2">
                  <c:v>HDh</c:v>
                </c:pt>
                <c:pt idx="3">
                  <c:v>Sh</c:v>
                </c:pt>
                <c:pt idx="4">
                  <c:v>N</c:v>
                </c:pt>
                <c:pt idx="5">
                  <c:v>R</c:v>
                </c:pt>
                <c:pt idx="6">
                  <c:v>B</c:v>
                </c:pt>
                <c:pt idx="7">
                  <c:v>Lh</c:v>
                </c:pt>
                <c:pt idx="8">
                  <c:v>K</c:v>
                </c:pt>
                <c:pt idx="9">
                  <c:v>AA</c:v>
                </c:pt>
                <c:pt idx="10">
                  <c:v>ADh</c:v>
                </c:pt>
                <c:pt idx="11">
                  <c:v>V</c:v>
                </c:pt>
                <c:pt idx="12">
                  <c:v>M</c:v>
                </c:pt>
                <c:pt idx="13">
                  <c:v>F</c:v>
                </c:pt>
                <c:pt idx="14">
                  <c:v>Dh</c:v>
                </c:pt>
                <c:pt idx="15">
                  <c:v>Th</c:v>
                </c:pt>
                <c:pt idx="16">
                  <c:v>L</c:v>
                </c:pt>
                <c:pt idx="17">
                  <c:v>GA</c:v>
                </c:pt>
                <c:pt idx="18">
                  <c:v>GDh</c:v>
                </c:pt>
                <c:pt idx="19">
                  <c:v>Gn</c:v>
                </c:pt>
                <c:pt idx="20">
                  <c:v>Addu City</c:v>
                </c:pt>
              </c:strCache>
            </c:strRef>
          </c:cat>
          <c:val>
            <c:numRef>
              <c:f>'20.9'!#REF!</c:f>
              <c:numCache>
                <c:formatCode>General</c:formatCode>
                <c:ptCount val="1"/>
                <c:pt idx="0">
                  <c:v>1</c:v>
                </c:pt>
              </c:numCache>
            </c:numRef>
          </c:val>
          <c:extLst>
            <c:ext xmlns:c16="http://schemas.microsoft.com/office/drawing/2014/chart" uri="{C3380CC4-5D6E-409C-BE32-E72D297353CC}">
              <c16:uniqueId val="{00000000-E00A-4A4B-9558-486BF5532676}"/>
            </c:ext>
          </c:extLst>
        </c:ser>
        <c:dLbls>
          <c:showLegendKey val="0"/>
          <c:showVal val="0"/>
          <c:showCatName val="0"/>
          <c:showSerName val="0"/>
          <c:showPercent val="0"/>
          <c:showBubbleSize val="0"/>
        </c:dLbls>
        <c:gapWidth val="150"/>
        <c:axId val="125409152"/>
        <c:axId val="125410688"/>
      </c:barChart>
      <c:catAx>
        <c:axId val="125409152"/>
        <c:scaling>
          <c:orientation val="minMax"/>
        </c:scaling>
        <c:delete val="0"/>
        <c:axPos val="b"/>
        <c:numFmt formatCode="General" sourceLinked="0"/>
        <c:majorTickMark val="none"/>
        <c:minorTickMark val="none"/>
        <c:tickLblPos val="nextTo"/>
        <c:txPr>
          <a:bodyPr rot="0" vert="horz"/>
          <a:lstStyle/>
          <a:p>
            <a:pPr>
              <a:defRPr sz="900"/>
            </a:pPr>
            <a:endParaRPr lang="en-US"/>
          </a:p>
        </c:txPr>
        <c:crossAx val="125410688"/>
        <c:crosses val="autoZero"/>
        <c:auto val="1"/>
        <c:lblAlgn val="ctr"/>
        <c:lblOffset val="100"/>
        <c:noMultiLvlLbl val="0"/>
      </c:catAx>
      <c:valAx>
        <c:axId val="125410688"/>
        <c:scaling>
          <c:orientation val="minMax"/>
          <c:max val="90"/>
        </c:scaling>
        <c:delete val="0"/>
        <c:axPos val="l"/>
        <c:majorGridlines>
          <c:spPr>
            <a:ln>
              <a:noFill/>
            </a:ln>
          </c:spPr>
        </c:majorGridlines>
        <c:title>
          <c:tx>
            <c:rich>
              <a:bodyPr rot="-5400000" vert="horz"/>
              <a:lstStyle/>
              <a:p>
                <a:pPr>
                  <a:defRPr/>
                </a:pPr>
                <a:r>
                  <a:rPr lang="en-US"/>
                  <a:t>Percentage</a:t>
                </a:r>
              </a:p>
            </c:rich>
          </c:tx>
          <c:layout>
            <c:manualLayout>
              <c:xMode val="edge"/>
              <c:yMode val="edge"/>
              <c:x val="1.3078192943249675E-2"/>
              <c:y val="0.3577050338789825"/>
            </c:manualLayout>
          </c:layout>
          <c:overlay val="0"/>
        </c:title>
        <c:numFmt formatCode="#,##0" sourceLinked="0"/>
        <c:majorTickMark val="none"/>
        <c:minorTickMark val="none"/>
        <c:tickLblPos val="nextTo"/>
        <c:crossAx val="125409152"/>
        <c:crosses val="autoZero"/>
        <c:crossBetween val="between"/>
      </c:valAx>
      <c:spPr>
        <a:solidFill>
          <a:schemeClr val="accent1">
            <a:lumMod val="20000"/>
            <a:lumOff val="80000"/>
          </a:schemeClr>
        </a:solidFill>
        <a:ln>
          <a:solidFill>
            <a:sysClr val="window" lastClr="FFFFFF">
              <a:lumMod val="50000"/>
            </a:sysClr>
          </a:solidFill>
        </a:ln>
      </c:spPr>
    </c:plotArea>
    <c:plotVisOnly val="1"/>
    <c:dispBlanksAs val="gap"/>
    <c:showDLblsOverMax val="0"/>
  </c:chart>
  <c:printSettings>
    <c:headerFooter/>
    <c:pageMargins b="0.75000000000000278" l="0.70000000000000062" r="0.70000000000000062" t="0.75000000000000278"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3</xdr:col>
      <xdr:colOff>631249</xdr:colOff>
      <xdr:row>25</xdr:row>
      <xdr:rowOff>167986</xdr:rowOff>
    </xdr:from>
    <xdr:to>
      <xdr:col>14</xdr:col>
      <xdr:colOff>742951</xdr:colOff>
      <xdr:row>42</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400051</xdr:colOff>
      <xdr:row>26</xdr:row>
      <xdr:rowOff>39831</xdr:rowOff>
    </xdr:from>
    <xdr:to>
      <xdr:col>14</xdr:col>
      <xdr:colOff>771526</xdr:colOff>
      <xdr:row>28</xdr:row>
      <xdr:rowOff>77932</xdr:rowOff>
    </xdr:to>
    <xdr:sp macro="" textlink="">
      <xdr:nvSpPr>
        <xdr:cNvPr id="3" name="TextBox 2"/>
        <xdr:cNvSpPr txBox="1"/>
      </xdr:nvSpPr>
      <xdr:spPr>
        <a:xfrm>
          <a:off x="4810126" y="6688281"/>
          <a:ext cx="73247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rtl="0" fontAlgn="base"/>
          <a:r>
            <a:rPr lang="en-US" sz="1000" b="1" i="0" baseline="0">
              <a:solidFill>
                <a:schemeClr val="dk1"/>
              </a:solidFill>
              <a:latin typeface="Consolas" pitchFamily="49" charset="0"/>
              <a:ea typeface="+mn-ea"/>
              <a:cs typeface="Consolas" pitchFamily="49" charset="0"/>
            </a:rPr>
            <a:t>Figure 20.1: Percentage share of persons aged 18 years and above, who are members of a political party, 2011 - 2018</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72388</xdr:colOff>
      <xdr:row>15</xdr:row>
      <xdr:rowOff>175259</xdr:rowOff>
    </xdr:from>
    <xdr:to>
      <xdr:col>8</xdr:col>
      <xdr:colOff>66675</xdr:colOff>
      <xdr:row>32</xdr:row>
      <xdr:rowOff>161924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25</xdr:row>
      <xdr:rowOff>161925</xdr:rowOff>
    </xdr:from>
    <xdr:to>
      <xdr:col>5</xdr:col>
      <xdr:colOff>1190624</xdr:colOff>
      <xdr:row>41</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42</xdr:row>
      <xdr:rowOff>180974</xdr:rowOff>
    </xdr:from>
    <xdr:to>
      <xdr:col>5</xdr:col>
      <xdr:colOff>1181100</xdr:colOff>
      <xdr:row>58</xdr:row>
      <xdr:rowOff>133349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180975</xdr:colOff>
      <xdr:row>43</xdr:row>
      <xdr:rowOff>142875</xdr:rowOff>
    </xdr:from>
    <xdr:to>
      <xdr:col>5</xdr:col>
      <xdr:colOff>838200</xdr:colOff>
      <xdr:row>45</xdr:row>
      <xdr:rowOff>38100</xdr:rowOff>
    </xdr:to>
    <xdr:sp macro="" textlink="">
      <xdr:nvSpPr>
        <xdr:cNvPr id="4" name="TextBox 3"/>
        <xdr:cNvSpPr txBox="1"/>
      </xdr:nvSpPr>
      <xdr:spPr>
        <a:xfrm>
          <a:off x="1238250" y="9382125"/>
          <a:ext cx="48577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sz="1100" b="1" i="0" baseline="0">
              <a:solidFill>
                <a:schemeClr val="dk1"/>
              </a:solidFill>
              <a:effectLst/>
              <a:latin typeface="+mn-lt"/>
              <a:ea typeface="+mn-ea"/>
              <a:cs typeface="+mn-cs"/>
            </a:rPr>
            <a:t>Figure 20.4: Percentage of female repesentation in the parliament, 2017</a:t>
          </a:r>
          <a:endParaRPr lang="en-US">
            <a:effectLst/>
          </a:endParaRPr>
        </a:p>
      </xdr:txBody>
    </xdr:sp>
    <xdr:clientData/>
  </xdr:twoCellAnchor>
  <xdr:twoCellAnchor>
    <xdr:from>
      <xdr:col>1</xdr:col>
      <xdr:colOff>228599</xdr:colOff>
      <xdr:row>45</xdr:row>
      <xdr:rowOff>28576</xdr:rowOff>
    </xdr:from>
    <xdr:to>
      <xdr:col>5</xdr:col>
      <xdr:colOff>571499</xdr:colOff>
      <xdr:row>45</xdr:row>
      <xdr:rowOff>28576</xdr:rowOff>
    </xdr:to>
    <xdr:sp macro="" textlink="">
      <xdr:nvSpPr>
        <xdr:cNvPr id="5" name="Line 4"/>
        <xdr:cNvSpPr>
          <a:spLocks noChangeShapeType="1"/>
        </xdr:cNvSpPr>
      </xdr:nvSpPr>
      <xdr:spPr bwMode="auto">
        <a:xfrm flipV="1">
          <a:off x="1285874" y="9648826"/>
          <a:ext cx="4543425" cy="0"/>
        </a:xfrm>
        <a:prstGeom prst="line">
          <a:avLst/>
        </a:prstGeom>
        <a:ln>
          <a:headEnd/>
          <a:tailEnd/>
        </a:ln>
      </xdr:spPr>
      <xdr:style>
        <a:lnRef idx="3">
          <a:schemeClr val="accent6"/>
        </a:lnRef>
        <a:fillRef idx="0">
          <a:schemeClr val="accent6"/>
        </a:fillRef>
        <a:effectRef idx="2">
          <a:schemeClr val="accent6"/>
        </a:effectRef>
        <a:fontRef idx="minor">
          <a:schemeClr val="tx1"/>
        </a:fontRef>
      </xdr:style>
      <xdr:txBody>
        <a:bodyPr/>
        <a:lstStyle/>
        <a:p>
          <a:endParaRPr lang="en-US"/>
        </a:p>
      </xdr:txBody>
    </xdr:sp>
    <xdr:clientData/>
  </xdr:twoCellAnchor>
  <xdr:twoCellAnchor>
    <xdr:from>
      <xdr:col>0</xdr:col>
      <xdr:colOff>1019175</xdr:colOff>
      <xdr:row>27</xdr:row>
      <xdr:rowOff>66675</xdr:rowOff>
    </xdr:from>
    <xdr:to>
      <xdr:col>5</xdr:col>
      <xdr:colOff>304800</xdr:colOff>
      <xdr:row>27</xdr:row>
      <xdr:rowOff>66675</xdr:rowOff>
    </xdr:to>
    <xdr:sp macro="" textlink="">
      <xdr:nvSpPr>
        <xdr:cNvPr id="6" name="Line 4"/>
        <xdr:cNvSpPr>
          <a:spLocks noChangeShapeType="1"/>
        </xdr:cNvSpPr>
      </xdr:nvSpPr>
      <xdr:spPr bwMode="auto">
        <a:xfrm flipV="1">
          <a:off x="1019175" y="6257925"/>
          <a:ext cx="4543425" cy="0"/>
        </a:xfrm>
        <a:prstGeom prst="line">
          <a:avLst/>
        </a:prstGeom>
        <a:ln>
          <a:headEnd/>
          <a:tailEnd/>
        </a:ln>
      </xdr:spPr>
      <xdr:style>
        <a:lnRef idx="3">
          <a:schemeClr val="accent6"/>
        </a:lnRef>
        <a:fillRef idx="0">
          <a:schemeClr val="accent6"/>
        </a:fillRef>
        <a:effectRef idx="2">
          <a:schemeClr val="accent6"/>
        </a:effectRef>
        <a:fontRef idx="minor">
          <a:schemeClr val="tx1"/>
        </a:fontRef>
      </xdr:style>
      <xdr:txBody>
        <a:bodyPr/>
        <a:lstStyle/>
        <a:p>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1125791</xdr:colOff>
      <xdr:row>24</xdr:row>
      <xdr:rowOff>247651</xdr:rowOff>
    </xdr:from>
    <xdr:to>
      <xdr:col>10</xdr:col>
      <xdr:colOff>590550</xdr:colOff>
      <xdr:row>36</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304801</xdr:colOff>
      <xdr:row>26</xdr:row>
      <xdr:rowOff>76199</xdr:rowOff>
    </xdr:from>
    <xdr:to>
      <xdr:col>9</xdr:col>
      <xdr:colOff>57150</xdr:colOff>
      <xdr:row>26</xdr:row>
      <xdr:rowOff>76199</xdr:rowOff>
    </xdr:to>
    <xdr:sp macro="" textlink="">
      <xdr:nvSpPr>
        <xdr:cNvPr id="3" name="Line 4"/>
        <xdr:cNvSpPr>
          <a:spLocks noChangeShapeType="1"/>
        </xdr:cNvSpPr>
      </xdr:nvSpPr>
      <xdr:spPr bwMode="auto">
        <a:xfrm>
          <a:off x="2800351" y="6419849"/>
          <a:ext cx="3638549" cy="0"/>
        </a:xfrm>
        <a:prstGeom prst="line">
          <a:avLst/>
        </a:prstGeom>
        <a:ln>
          <a:solidFill>
            <a:schemeClr val="accent1">
              <a:lumMod val="75000"/>
            </a:schemeClr>
          </a:solidFill>
          <a:headEnd/>
          <a:tailEnd/>
        </a:ln>
      </xdr:spPr>
      <xdr:style>
        <a:lnRef idx="3">
          <a:schemeClr val="accent6"/>
        </a:lnRef>
        <a:fillRef idx="0">
          <a:schemeClr val="accent6"/>
        </a:fillRef>
        <a:effectRef idx="2">
          <a:schemeClr val="accent6"/>
        </a:effectRef>
        <a:fontRef idx="minor">
          <a:schemeClr val="tx1"/>
        </a:fontRef>
      </xdr:style>
      <xdr:txBody>
        <a:bodyPr/>
        <a:lstStyle/>
        <a:p>
          <a:endParaRPr 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32</xdr:row>
      <xdr:rowOff>149255</xdr:rowOff>
    </xdr:from>
    <xdr:to>
      <xdr:col>13</xdr:col>
      <xdr:colOff>276225</xdr:colOff>
      <xdr:row>54</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34</xdr:row>
      <xdr:rowOff>104775</xdr:rowOff>
    </xdr:from>
    <xdr:to>
      <xdr:col>5</xdr:col>
      <xdr:colOff>161925</xdr:colOff>
      <xdr:row>34</xdr:row>
      <xdr:rowOff>104775</xdr:rowOff>
    </xdr:to>
    <xdr:sp macro="" textlink="">
      <xdr:nvSpPr>
        <xdr:cNvPr id="3" name="Line 4"/>
        <xdr:cNvSpPr>
          <a:spLocks noChangeShapeType="1"/>
        </xdr:cNvSpPr>
      </xdr:nvSpPr>
      <xdr:spPr bwMode="auto">
        <a:xfrm flipV="1">
          <a:off x="4667250" y="8382000"/>
          <a:ext cx="161925" cy="0"/>
        </a:xfrm>
        <a:prstGeom prst="line">
          <a:avLst/>
        </a:prstGeom>
        <a:ln>
          <a:solidFill>
            <a:schemeClr val="accent1">
              <a:lumMod val="75000"/>
            </a:schemeClr>
          </a:solidFill>
          <a:headEnd/>
          <a:tailEnd/>
        </a:ln>
      </xdr:spPr>
      <xdr:style>
        <a:lnRef idx="3">
          <a:schemeClr val="accent6"/>
        </a:lnRef>
        <a:fillRef idx="0">
          <a:schemeClr val="accent6"/>
        </a:fillRef>
        <a:effectRef idx="2">
          <a:schemeClr val="accent6"/>
        </a:effectRef>
        <a:fontRef idx="minor">
          <a:schemeClr val="tx1"/>
        </a:fontRef>
      </xdr:style>
      <xdr:txBody>
        <a:bodyPr/>
        <a:lstStyle/>
        <a:p>
          <a:endParaRPr lang="en-US">
            <a:ln>
              <a:solidFill>
                <a:schemeClr val="accent1">
                  <a:lumMod val="75000"/>
                </a:schemeClr>
              </a:solidFill>
            </a:ln>
          </a:endParaRPr>
        </a:p>
      </xdr:txBody>
    </xdr:sp>
    <xdr:clientData/>
  </xdr:twoCellAnchor>
</xdr:wsDr>
</file>

<file path=xl/drawings/drawing6.xml><?xml version="1.0" encoding="utf-8"?>
<c:userShapes xmlns:c="http://schemas.openxmlformats.org/drawingml/2006/chart">
  <cdr:relSizeAnchor xmlns:cdr="http://schemas.openxmlformats.org/drawingml/2006/chartDrawing">
    <cdr:from>
      <cdr:x>0.08549</cdr:x>
      <cdr:y>0.03315</cdr:y>
    </cdr:from>
    <cdr:to>
      <cdr:x>0.99064</cdr:x>
      <cdr:y>0.1236</cdr:y>
    </cdr:to>
    <cdr:sp macro="" textlink="">
      <cdr:nvSpPr>
        <cdr:cNvPr id="2" name="TextBox 1"/>
        <cdr:cNvSpPr txBox="1"/>
      </cdr:nvSpPr>
      <cdr:spPr>
        <a:xfrm xmlns:a="http://schemas.openxmlformats.org/drawingml/2006/main">
          <a:off x="602675" y="97175"/>
          <a:ext cx="6380822" cy="26512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050" b="1" i="0" baseline="0">
              <a:latin typeface="Consolas" pitchFamily="49" charset="0"/>
              <a:ea typeface="+mn-ea"/>
              <a:cs typeface="Consolas" pitchFamily="49" charset="0"/>
            </a:rPr>
            <a:t>Figure 20.7: Share of salary &amp; allowances  as  a percentage  of council budget, 2017</a:t>
          </a:r>
          <a:endParaRPr lang="en-US" sz="1050" b="1" i="0" baseline="0">
            <a:latin typeface="Consolas" pitchFamily="49" charset="0"/>
            <a:cs typeface="Consolas" pitchFamily="49" charset="0"/>
          </a:endParaRPr>
        </a:p>
        <a:p xmlns:a="http://schemas.openxmlformats.org/drawingml/2006/main">
          <a:pPr algn="ctr"/>
          <a:endParaRPr lang="en-US" sz="1100">
            <a:latin typeface="Consolas" pitchFamily="49" charset="0"/>
            <a:cs typeface="Consolas" pitchFamily="49"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issemination/Publications/Statistical%20Year%20Book/YEARBOOK%202019/RECEIVED/Copy%20of%2020.%20%20POLITICAL%20PARTIES%20AND%20ELECTIONS-%20E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
      <sheetName val="20.2"/>
      <sheetName val="20.3"/>
      <sheetName val="20.4"/>
      <sheetName val="20.5"/>
      <sheetName val="20.6"/>
      <sheetName val="20.8"/>
      <sheetName val="20.9"/>
    </sheetNames>
    <sheetDataSet>
      <sheetData sheetId="0">
        <row r="27">
          <cell r="AC27">
            <v>2011</v>
          </cell>
        </row>
      </sheetData>
      <sheetData sheetId="1">
        <row r="17">
          <cell r="AH17" t="str">
            <v>Presidential election, 2008</v>
          </cell>
        </row>
      </sheetData>
      <sheetData sheetId="2" refreshError="1"/>
      <sheetData sheetId="3" refreshError="1"/>
      <sheetData sheetId="4" refreshError="1"/>
      <sheetData sheetId="5">
        <row r="19">
          <cell r="C19" t="str">
            <v>Male</v>
          </cell>
          <cell r="D19" t="str">
            <v>Female</v>
          </cell>
        </row>
        <row r="21">
          <cell r="A21" t="str">
            <v>Republic</v>
          </cell>
          <cell r="C21">
            <v>0</v>
          </cell>
          <cell r="D21">
            <v>0</v>
          </cell>
          <cell r="E21" t="e">
            <v>#DIV/0!</v>
          </cell>
        </row>
        <row r="22">
          <cell r="A22" t="str">
            <v>Male'</v>
          </cell>
          <cell r="E22" t="e">
            <v>#DIV/0!</v>
          </cell>
        </row>
        <row r="23">
          <cell r="A23" t="str">
            <v>Atolls</v>
          </cell>
          <cell r="E23" t="e">
            <v>#DIV/0!</v>
          </cell>
        </row>
      </sheetData>
      <sheetData sheetId="6">
        <row r="28">
          <cell r="P28" t="str">
            <v>Male</v>
          </cell>
          <cell r="Q28" t="str">
            <v>Female</v>
          </cell>
        </row>
        <row r="30">
          <cell r="O30" t="str">
            <v>Atoll councils</v>
          </cell>
          <cell r="P30">
            <v>66</v>
          </cell>
          <cell r="Q30">
            <v>1</v>
          </cell>
        </row>
        <row r="31">
          <cell r="O31" t="str">
            <v>Island councils</v>
          </cell>
          <cell r="P31">
            <v>528</v>
          </cell>
          <cell r="Q31">
            <v>35</v>
          </cell>
        </row>
        <row r="32">
          <cell r="O32" t="str">
            <v>City councils</v>
          </cell>
          <cell r="P32">
            <v>19</v>
          </cell>
          <cell r="Q32">
            <v>4</v>
          </cell>
        </row>
      </sheetData>
      <sheetData sheetId="7">
        <row r="10">
          <cell r="A10" t="str">
            <v>Male' City</v>
          </cell>
        </row>
        <row r="11">
          <cell r="A11" t="str">
            <v>HA</v>
          </cell>
        </row>
        <row r="12">
          <cell r="A12" t="str">
            <v>HDh</v>
          </cell>
        </row>
        <row r="13">
          <cell r="A13" t="str">
            <v>Sh</v>
          </cell>
        </row>
        <row r="14">
          <cell r="A14" t="str">
            <v>N</v>
          </cell>
        </row>
        <row r="15">
          <cell r="A15" t="str">
            <v>R</v>
          </cell>
        </row>
        <row r="16">
          <cell r="A16" t="str">
            <v>B</v>
          </cell>
        </row>
        <row r="17">
          <cell r="A17" t="str">
            <v>Lh</v>
          </cell>
        </row>
        <row r="18">
          <cell r="A18" t="str">
            <v>K</v>
          </cell>
        </row>
        <row r="19">
          <cell r="A19" t="str">
            <v>AA</v>
          </cell>
        </row>
        <row r="20">
          <cell r="A20" t="str">
            <v>ADh</v>
          </cell>
        </row>
        <row r="21">
          <cell r="A21" t="str">
            <v>V</v>
          </cell>
        </row>
        <row r="22">
          <cell r="A22" t="str">
            <v>M</v>
          </cell>
        </row>
        <row r="23">
          <cell r="A23" t="str">
            <v>F</v>
          </cell>
        </row>
        <row r="24">
          <cell r="A24" t="str">
            <v>Dh</v>
          </cell>
        </row>
        <row r="25">
          <cell r="A25" t="str">
            <v>Th</v>
          </cell>
        </row>
        <row r="26">
          <cell r="A26" t="str">
            <v>L</v>
          </cell>
        </row>
        <row r="27">
          <cell r="A27" t="str">
            <v>GA</v>
          </cell>
        </row>
        <row r="28">
          <cell r="A28" t="str">
            <v>GDh</v>
          </cell>
        </row>
        <row r="29">
          <cell r="A29" t="str">
            <v>Gn</v>
          </cell>
        </row>
        <row r="30">
          <cell r="A30" t="str">
            <v>Addu City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247"/>
  <sheetViews>
    <sheetView workbookViewId="0">
      <selection activeCell="B39" sqref="B39"/>
    </sheetView>
  </sheetViews>
  <sheetFormatPr defaultColWidth="9.140625" defaultRowHeight="15" x14ac:dyDescent="0.25"/>
  <cols>
    <col min="1" max="1" width="4" style="11" customWidth="1"/>
    <col min="2" max="2" width="31.85546875" style="1" customWidth="1"/>
    <col min="3" max="3" width="20.42578125" style="1" customWidth="1"/>
    <col min="4" max="9" width="9.85546875" style="1" customWidth="1"/>
    <col min="10" max="11" width="9.28515625" style="1" customWidth="1"/>
    <col min="12" max="15" width="12.140625" style="1" customWidth="1"/>
    <col min="16" max="19" width="11.42578125" style="1" customWidth="1"/>
    <col min="20" max="20" width="31.28515625" style="1" customWidth="1"/>
    <col min="21" max="21" width="6" style="12" customWidth="1"/>
    <col min="22" max="22" width="3.7109375" style="1" customWidth="1"/>
    <col min="23" max="27" width="9.140625" style="1"/>
    <col min="28" max="28" width="29.28515625" style="1" customWidth="1"/>
    <col min="29" max="30" width="15.42578125" style="1" customWidth="1"/>
    <col min="31" max="31" width="12" style="1" customWidth="1"/>
    <col min="32" max="33" width="9.140625" style="1"/>
    <col min="34" max="34" width="12.7109375" style="1" customWidth="1"/>
    <col min="35" max="16384" width="9.140625" style="1"/>
  </cols>
  <sheetData>
    <row r="2" spans="1:21" ht="21.75" x14ac:dyDescent="0.55000000000000004">
      <c r="A2" s="257" t="s">
        <v>0</v>
      </c>
      <c r="B2" s="257"/>
      <c r="C2" s="257"/>
      <c r="D2" s="257"/>
      <c r="E2" s="257"/>
      <c r="F2" s="257"/>
      <c r="G2" s="257"/>
      <c r="H2" s="257"/>
      <c r="I2" s="257"/>
      <c r="J2" s="257"/>
      <c r="K2" s="257"/>
      <c r="L2" s="257"/>
      <c r="M2" s="257"/>
      <c r="N2" s="257"/>
      <c r="O2" s="257"/>
      <c r="P2" s="257"/>
      <c r="Q2" s="257"/>
      <c r="R2" s="257"/>
      <c r="S2" s="257"/>
      <c r="T2" s="257"/>
      <c r="U2" s="257"/>
    </row>
    <row r="3" spans="1:21" ht="15.75" x14ac:dyDescent="0.25">
      <c r="A3" s="258" t="s">
        <v>1</v>
      </c>
      <c r="B3" s="258"/>
      <c r="C3" s="258"/>
      <c r="D3" s="258"/>
      <c r="E3" s="258"/>
      <c r="F3" s="258"/>
      <c r="G3" s="258"/>
      <c r="H3" s="258"/>
      <c r="I3" s="258"/>
      <c r="J3" s="258"/>
      <c r="K3" s="258"/>
      <c r="L3" s="258"/>
      <c r="M3" s="258"/>
      <c r="N3" s="258"/>
      <c r="O3" s="258"/>
      <c r="P3" s="258"/>
      <c r="Q3" s="258"/>
      <c r="R3" s="258"/>
      <c r="S3" s="258"/>
      <c r="T3" s="258"/>
      <c r="U3" s="258"/>
    </row>
    <row r="4" spans="1:21" s="3" customFormat="1" ht="15" customHeight="1" x14ac:dyDescent="0.25">
      <c r="A4" s="259"/>
      <c r="B4" s="262" t="s">
        <v>2</v>
      </c>
      <c r="C4" s="2" t="s">
        <v>3</v>
      </c>
      <c r="D4" s="259" t="s">
        <v>4</v>
      </c>
      <c r="E4" s="259"/>
      <c r="F4" s="259"/>
      <c r="G4" s="259"/>
      <c r="H4" s="259"/>
      <c r="I4" s="259"/>
      <c r="J4" s="259"/>
      <c r="K4" s="265"/>
      <c r="L4" s="266" t="s">
        <v>5</v>
      </c>
      <c r="M4" s="259"/>
      <c r="N4" s="259"/>
      <c r="O4" s="259"/>
      <c r="P4" s="259"/>
      <c r="Q4" s="259"/>
      <c r="R4" s="259"/>
      <c r="S4" s="259"/>
      <c r="T4" s="267" t="s">
        <v>6</v>
      </c>
      <c r="U4" s="270"/>
    </row>
    <row r="5" spans="1:21" s="3" customFormat="1" ht="28.5" customHeight="1" x14ac:dyDescent="0.25">
      <c r="A5" s="260"/>
      <c r="B5" s="263"/>
      <c r="C5" s="4" t="s">
        <v>7</v>
      </c>
      <c r="D5" s="273" t="s">
        <v>8</v>
      </c>
      <c r="E5" s="273"/>
      <c r="F5" s="273"/>
      <c r="G5" s="273"/>
      <c r="H5" s="273"/>
      <c r="I5" s="273"/>
      <c r="J5" s="273"/>
      <c r="K5" s="274"/>
      <c r="L5" s="275" t="s">
        <v>9</v>
      </c>
      <c r="M5" s="276"/>
      <c r="N5" s="276"/>
      <c r="O5" s="276"/>
      <c r="P5" s="276"/>
      <c r="Q5" s="276"/>
      <c r="R5" s="276"/>
      <c r="S5" s="276"/>
      <c r="T5" s="268"/>
      <c r="U5" s="271"/>
    </row>
    <row r="6" spans="1:21" s="3" customFormat="1" x14ac:dyDescent="0.25">
      <c r="A6" s="261"/>
      <c r="B6" s="264"/>
      <c r="C6" s="5"/>
      <c r="D6" s="6">
        <v>2011</v>
      </c>
      <c r="E6" s="6">
        <v>2012</v>
      </c>
      <c r="F6" s="7">
        <v>2013</v>
      </c>
      <c r="G6" s="7">
        <v>2014</v>
      </c>
      <c r="H6" s="7">
        <v>2015</v>
      </c>
      <c r="I6" s="7">
        <v>2016</v>
      </c>
      <c r="J6" s="7">
        <v>2017</v>
      </c>
      <c r="K6" s="8">
        <v>2018</v>
      </c>
      <c r="L6" s="9">
        <v>2011</v>
      </c>
      <c r="M6" s="6">
        <v>2012</v>
      </c>
      <c r="N6" s="6">
        <v>2013</v>
      </c>
      <c r="O6" s="6">
        <v>2014</v>
      </c>
      <c r="P6" s="6">
        <v>2015</v>
      </c>
      <c r="Q6" s="6">
        <v>2016</v>
      </c>
      <c r="R6" s="6">
        <v>2017</v>
      </c>
      <c r="S6" s="10">
        <v>2018</v>
      </c>
      <c r="T6" s="269"/>
      <c r="U6" s="272"/>
    </row>
    <row r="7" spans="1:21" s="12" customFormat="1" ht="21" x14ac:dyDescent="0.25">
      <c r="A7" s="11">
        <v>1</v>
      </c>
      <c r="B7" s="12" t="s">
        <v>10</v>
      </c>
      <c r="C7" s="12" t="s">
        <v>11</v>
      </c>
      <c r="D7" s="13">
        <v>47365</v>
      </c>
      <c r="E7" s="13">
        <v>46349</v>
      </c>
      <c r="F7" s="14">
        <v>42304</v>
      </c>
      <c r="G7" s="14">
        <v>46608</v>
      </c>
      <c r="H7" s="14">
        <v>45191</v>
      </c>
      <c r="I7" s="14">
        <v>29407</v>
      </c>
      <c r="J7" s="14">
        <v>29759</v>
      </c>
      <c r="K7" s="13">
        <v>29653</v>
      </c>
      <c r="L7" s="15">
        <v>3575294.74</v>
      </c>
      <c r="M7" s="13">
        <v>3753399.17</v>
      </c>
      <c r="N7" s="13">
        <v>3632254.22</v>
      </c>
      <c r="O7" s="14">
        <v>5076735.7462999998</v>
      </c>
      <c r="P7" s="13">
        <v>6958791.4100000001</v>
      </c>
      <c r="Q7" s="13">
        <v>7334064</v>
      </c>
      <c r="R7" s="13">
        <v>7493544.8899999997</v>
      </c>
      <c r="S7" s="13">
        <v>7486732.5199999996</v>
      </c>
      <c r="T7" s="16" t="s">
        <v>12</v>
      </c>
      <c r="U7" s="3">
        <v>1</v>
      </c>
    </row>
    <row r="8" spans="1:21" s="12" customFormat="1" ht="21" x14ac:dyDescent="0.25">
      <c r="A8" s="11">
        <v>2</v>
      </c>
      <c r="B8" s="12" t="s">
        <v>13</v>
      </c>
      <c r="C8" s="12" t="s">
        <v>14</v>
      </c>
      <c r="D8" s="13">
        <v>29459</v>
      </c>
      <c r="E8" s="13">
        <v>22575</v>
      </c>
      <c r="F8" s="13">
        <v>17864</v>
      </c>
      <c r="G8" s="13">
        <v>14750</v>
      </c>
      <c r="H8" s="13">
        <v>14059</v>
      </c>
      <c r="I8" s="13">
        <v>3806</v>
      </c>
      <c r="J8" s="13">
        <v>3569</v>
      </c>
      <c r="K8" s="13">
        <v>3312</v>
      </c>
      <c r="L8" s="15">
        <v>3153514.66</v>
      </c>
      <c r="M8" s="13">
        <v>2480924.23</v>
      </c>
      <c r="N8" s="13">
        <v>1965343.24</v>
      </c>
      <c r="O8" s="13">
        <v>2140899.38</v>
      </c>
      <c r="P8" s="13">
        <v>1179504.8</v>
      </c>
      <c r="Q8" s="13">
        <v>0</v>
      </c>
      <c r="R8" s="13">
        <v>0</v>
      </c>
      <c r="S8" s="13">
        <v>0</v>
      </c>
      <c r="T8" s="16" t="s">
        <v>15</v>
      </c>
      <c r="U8" s="3">
        <v>2</v>
      </c>
    </row>
    <row r="9" spans="1:21" s="12" customFormat="1" ht="21" x14ac:dyDescent="0.25">
      <c r="A9" s="11">
        <v>3</v>
      </c>
      <c r="B9" s="12" t="s">
        <v>16</v>
      </c>
      <c r="C9" s="12" t="s">
        <v>17</v>
      </c>
      <c r="D9" s="13">
        <v>6117</v>
      </c>
      <c r="E9" s="13">
        <v>5881</v>
      </c>
      <c r="F9" s="13">
        <v>10194</v>
      </c>
      <c r="G9" s="13">
        <v>9009</v>
      </c>
      <c r="H9" s="13">
        <v>10290</v>
      </c>
      <c r="I9" s="13">
        <v>7418</v>
      </c>
      <c r="J9" s="13">
        <v>7134</v>
      </c>
      <c r="K9" s="13">
        <v>6712</v>
      </c>
      <c r="L9" s="15">
        <v>842441.62</v>
      </c>
      <c r="M9" s="13">
        <v>822144.49</v>
      </c>
      <c r="N9" s="13">
        <v>794845.56</v>
      </c>
      <c r="O9" s="13">
        <v>1219546.4778</v>
      </c>
      <c r="P9" s="13">
        <v>1262414.95</v>
      </c>
      <c r="Q9" s="13">
        <v>0</v>
      </c>
      <c r="R9" s="13">
        <v>0</v>
      </c>
      <c r="S9" s="13">
        <v>0</v>
      </c>
      <c r="T9" s="16" t="s">
        <v>18</v>
      </c>
      <c r="U9" s="3">
        <v>3</v>
      </c>
    </row>
    <row r="10" spans="1:21" s="12" customFormat="1" ht="21" x14ac:dyDescent="0.25">
      <c r="A10" s="11">
        <v>4</v>
      </c>
      <c r="B10" s="12" t="s">
        <v>19</v>
      </c>
      <c r="C10" s="12" t="s">
        <v>20</v>
      </c>
      <c r="D10" s="13">
        <v>3609</v>
      </c>
      <c r="E10" s="13">
        <v>3113</v>
      </c>
      <c r="F10" s="13">
        <v>2378</v>
      </c>
      <c r="G10" s="13">
        <v>2148</v>
      </c>
      <c r="H10" s="13" t="s">
        <v>21</v>
      </c>
      <c r="I10" s="13" t="s">
        <v>21</v>
      </c>
      <c r="J10" s="13" t="s">
        <v>21</v>
      </c>
      <c r="K10" s="13" t="s">
        <v>21</v>
      </c>
      <c r="L10" s="15">
        <v>669757.49</v>
      </c>
      <c r="M10" s="13">
        <v>463915.56</v>
      </c>
      <c r="N10" s="13">
        <v>600767.6</v>
      </c>
      <c r="O10" s="13">
        <v>0</v>
      </c>
      <c r="P10" s="13">
        <v>275315.05</v>
      </c>
      <c r="Q10" s="13">
        <v>0</v>
      </c>
      <c r="R10" s="13">
        <v>0</v>
      </c>
      <c r="S10" s="13">
        <v>0</v>
      </c>
      <c r="T10" s="16" t="s">
        <v>22</v>
      </c>
      <c r="U10" s="3">
        <v>4</v>
      </c>
    </row>
    <row r="11" spans="1:21" s="12" customFormat="1" ht="21" x14ac:dyDescent="0.25">
      <c r="A11" s="11">
        <v>5</v>
      </c>
      <c r="B11" s="12" t="s">
        <v>23</v>
      </c>
      <c r="C11" s="12" t="s">
        <v>24</v>
      </c>
      <c r="D11" s="13">
        <v>1982</v>
      </c>
      <c r="E11" s="13">
        <v>1797</v>
      </c>
      <c r="F11" s="13">
        <v>1418</v>
      </c>
      <c r="G11" s="13">
        <v>1236</v>
      </c>
      <c r="H11" s="13" t="s">
        <v>21</v>
      </c>
      <c r="I11" s="13" t="s">
        <v>21</v>
      </c>
      <c r="J11" s="13" t="s">
        <v>21</v>
      </c>
      <c r="K11" s="13" t="s">
        <v>21</v>
      </c>
      <c r="L11" s="15">
        <v>535473.88</v>
      </c>
      <c r="M11" s="13">
        <v>0</v>
      </c>
      <c r="N11" s="13">
        <v>0</v>
      </c>
      <c r="O11" s="13">
        <v>0</v>
      </c>
      <c r="P11" s="13">
        <v>0</v>
      </c>
      <c r="Q11" s="13">
        <v>0</v>
      </c>
      <c r="R11" s="13">
        <v>0</v>
      </c>
      <c r="S11" s="13">
        <v>0</v>
      </c>
      <c r="T11" s="16" t="s">
        <v>25</v>
      </c>
      <c r="U11" s="3">
        <v>5</v>
      </c>
    </row>
    <row r="12" spans="1:21" s="12" customFormat="1" ht="21" x14ac:dyDescent="0.25">
      <c r="A12" s="11">
        <v>6</v>
      </c>
      <c r="B12" s="12" t="s">
        <v>26</v>
      </c>
      <c r="C12" s="12" t="s">
        <v>27</v>
      </c>
      <c r="D12" s="13">
        <v>1814</v>
      </c>
      <c r="E12" s="13">
        <v>1613</v>
      </c>
      <c r="F12" s="13">
        <v>1357</v>
      </c>
      <c r="G12" s="13">
        <v>1211</v>
      </c>
      <c r="H12" s="13" t="s">
        <v>21</v>
      </c>
      <c r="I12" s="13" t="s">
        <v>21</v>
      </c>
      <c r="J12" s="13" t="s">
        <v>21</v>
      </c>
      <c r="K12" s="13" t="s">
        <v>21</v>
      </c>
      <c r="L12" s="15">
        <v>574230.19999999995</v>
      </c>
      <c r="M12" s="13">
        <v>516355.39</v>
      </c>
      <c r="N12" s="13">
        <v>445595.29</v>
      </c>
      <c r="O12" s="13">
        <v>0</v>
      </c>
      <c r="P12" s="13">
        <v>0</v>
      </c>
      <c r="Q12" s="13">
        <v>0</v>
      </c>
      <c r="R12" s="13">
        <v>0</v>
      </c>
      <c r="S12" s="13">
        <v>0</v>
      </c>
      <c r="T12" s="16" t="s">
        <v>28</v>
      </c>
      <c r="U12" s="3">
        <v>6</v>
      </c>
    </row>
    <row r="13" spans="1:21" s="12" customFormat="1" ht="21" x14ac:dyDescent="0.25">
      <c r="A13" s="11">
        <v>7</v>
      </c>
      <c r="B13" s="12" t="s">
        <v>29</v>
      </c>
      <c r="C13" s="12" t="s">
        <v>27</v>
      </c>
      <c r="D13" s="13">
        <v>1542</v>
      </c>
      <c r="E13" s="13">
        <v>1373</v>
      </c>
      <c r="F13" s="13">
        <v>1146</v>
      </c>
      <c r="G13" s="13">
        <v>1045</v>
      </c>
      <c r="H13" s="13" t="s">
        <v>21</v>
      </c>
      <c r="I13" s="13" t="s">
        <v>21</v>
      </c>
      <c r="J13" s="13" t="s">
        <v>21</v>
      </c>
      <c r="K13" s="13" t="s">
        <v>21</v>
      </c>
      <c r="L13" s="15">
        <v>497259.61</v>
      </c>
      <c r="M13" s="13">
        <v>467025.93</v>
      </c>
      <c r="N13" s="13">
        <v>478767.72</v>
      </c>
      <c r="O13" s="13">
        <v>0</v>
      </c>
      <c r="P13" s="13">
        <v>0</v>
      </c>
      <c r="Q13" s="13">
        <v>0</v>
      </c>
      <c r="R13" s="13">
        <v>0</v>
      </c>
      <c r="S13" s="13">
        <v>0</v>
      </c>
      <c r="T13" s="16" t="s">
        <v>30</v>
      </c>
      <c r="U13" s="3">
        <v>7</v>
      </c>
    </row>
    <row r="14" spans="1:21" s="12" customFormat="1" ht="21" x14ac:dyDescent="0.25">
      <c r="A14" s="11">
        <v>8</v>
      </c>
      <c r="B14" s="12" t="s">
        <v>31</v>
      </c>
      <c r="C14" s="12" t="s">
        <v>32</v>
      </c>
      <c r="D14" s="13">
        <v>685</v>
      </c>
      <c r="E14" s="13">
        <v>598</v>
      </c>
      <c r="F14" s="13">
        <v>523</v>
      </c>
      <c r="G14" s="13">
        <v>462</v>
      </c>
      <c r="H14" s="13" t="s">
        <v>21</v>
      </c>
      <c r="I14" s="13" t="s">
        <v>21</v>
      </c>
      <c r="J14" s="13" t="s">
        <v>21</v>
      </c>
      <c r="K14" s="13" t="s">
        <v>21</v>
      </c>
      <c r="L14" s="15">
        <v>0</v>
      </c>
      <c r="M14" s="13">
        <v>336123.94</v>
      </c>
      <c r="N14" s="13">
        <v>0</v>
      </c>
      <c r="O14" s="13">
        <v>0</v>
      </c>
      <c r="P14" s="13">
        <v>0</v>
      </c>
      <c r="Q14" s="13">
        <v>0</v>
      </c>
      <c r="R14" s="13">
        <v>0</v>
      </c>
      <c r="S14" s="13">
        <v>0</v>
      </c>
      <c r="T14" s="16" t="s">
        <v>33</v>
      </c>
      <c r="U14" s="3">
        <v>8</v>
      </c>
    </row>
    <row r="15" spans="1:21" s="12" customFormat="1" ht="21" x14ac:dyDescent="0.25">
      <c r="A15" s="11">
        <v>9</v>
      </c>
      <c r="B15" s="12" t="s">
        <v>34</v>
      </c>
      <c r="C15" s="12" t="s">
        <v>35</v>
      </c>
      <c r="D15" s="13">
        <v>5090</v>
      </c>
      <c r="E15" s="13">
        <v>11154</v>
      </c>
      <c r="F15" s="13">
        <v>14723</v>
      </c>
      <c r="G15" s="13">
        <v>13990</v>
      </c>
      <c r="H15" s="13">
        <v>13858</v>
      </c>
      <c r="I15" s="13">
        <v>10587</v>
      </c>
      <c r="J15" s="13">
        <v>10225</v>
      </c>
      <c r="K15" s="13">
        <v>10518</v>
      </c>
      <c r="L15" s="15">
        <v>816538.47</v>
      </c>
      <c r="M15" s="13">
        <v>749161.59</v>
      </c>
      <c r="N15" s="13">
        <v>1164561.29</v>
      </c>
      <c r="O15" s="13">
        <v>1756589.15</v>
      </c>
      <c r="P15" s="13">
        <v>2061788.44</v>
      </c>
      <c r="Q15" s="13">
        <v>2947947</v>
      </c>
      <c r="R15" s="13">
        <v>2714527.06</v>
      </c>
      <c r="S15" s="13">
        <v>2572392.89</v>
      </c>
      <c r="T15" s="16" t="s">
        <v>36</v>
      </c>
      <c r="U15" s="3">
        <v>9</v>
      </c>
    </row>
    <row r="16" spans="1:21" s="12" customFormat="1" ht="21" x14ac:dyDescent="0.25">
      <c r="A16" s="11">
        <v>10</v>
      </c>
      <c r="B16" s="12" t="s">
        <v>37</v>
      </c>
      <c r="C16" s="12" t="s">
        <v>35</v>
      </c>
      <c r="D16" s="13">
        <v>2625</v>
      </c>
      <c r="E16" s="13">
        <v>2101</v>
      </c>
      <c r="F16" s="13">
        <v>1633</v>
      </c>
      <c r="G16" s="13">
        <v>1361</v>
      </c>
      <c r="H16" s="13" t="s">
        <v>21</v>
      </c>
      <c r="I16" s="13" t="s">
        <v>21</v>
      </c>
      <c r="J16" s="13" t="s">
        <v>21</v>
      </c>
      <c r="K16" s="13" t="s">
        <v>21</v>
      </c>
      <c r="L16" s="15">
        <v>622691.85</v>
      </c>
      <c r="M16" s="13">
        <v>573988.42000000004</v>
      </c>
      <c r="N16" s="13">
        <v>0</v>
      </c>
      <c r="O16" s="13">
        <v>0</v>
      </c>
      <c r="P16" s="13">
        <v>0</v>
      </c>
      <c r="Q16" s="13">
        <v>0</v>
      </c>
      <c r="R16" s="13">
        <v>0</v>
      </c>
      <c r="S16" s="13">
        <v>0</v>
      </c>
      <c r="T16" s="16" t="s">
        <v>38</v>
      </c>
      <c r="U16" s="3">
        <v>10</v>
      </c>
    </row>
    <row r="17" spans="1:37" s="12" customFormat="1" ht="19.5" customHeight="1" x14ac:dyDescent="0.25">
      <c r="A17" s="11">
        <v>11</v>
      </c>
      <c r="B17" s="12" t="s">
        <v>39</v>
      </c>
      <c r="C17" s="12" t="s">
        <v>40</v>
      </c>
      <c r="D17" s="13">
        <v>944</v>
      </c>
      <c r="E17" s="13">
        <v>838</v>
      </c>
      <c r="F17" s="13">
        <v>720</v>
      </c>
      <c r="G17" s="13">
        <v>666</v>
      </c>
      <c r="H17" s="13" t="s">
        <v>21</v>
      </c>
      <c r="I17" s="13" t="s">
        <v>21</v>
      </c>
      <c r="J17" s="13" t="s">
        <v>21</v>
      </c>
      <c r="K17" s="13" t="s">
        <v>21</v>
      </c>
      <c r="L17" s="15">
        <v>500363.53</v>
      </c>
      <c r="M17" s="13">
        <v>0</v>
      </c>
      <c r="N17" s="13">
        <v>0</v>
      </c>
      <c r="O17" s="13">
        <v>0</v>
      </c>
      <c r="P17" s="13">
        <v>0</v>
      </c>
      <c r="Q17" s="13">
        <v>0</v>
      </c>
      <c r="R17" s="13">
        <v>0</v>
      </c>
      <c r="S17" s="13">
        <v>0</v>
      </c>
      <c r="T17" s="16" t="s">
        <v>41</v>
      </c>
      <c r="U17" s="3">
        <v>11</v>
      </c>
    </row>
    <row r="18" spans="1:37" s="12" customFormat="1" ht="19.5" customHeight="1" x14ac:dyDescent="0.25">
      <c r="A18" s="11">
        <v>12</v>
      </c>
      <c r="B18" s="12" t="s">
        <v>42</v>
      </c>
      <c r="C18" s="12" t="s">
        <v>40</v>
      </c>
      <c r="D18" s="13">
        <v>2640</v>
      </c>
      <c r="E18" s="13">
        <v>3219</v>
      </c>
      <c r="F18" s="13">
        <v>5657</v>
      </c>
      <c r="G18" s="13" t="s">
        <v>21</v>
      </c>
      <c r="H18" s="13" t="s">
        <v>21</v>
      </c>
      <c r="I18" s="13" t="s">
        <v>21</v>
      </c>
      <c r="J18" s="13" t="s">
        <v>21</v>
      </c>
      <c r="K18" s="13" t="s">
        <v>21</v>
      </c>
      <c r="L18" s="15">
        <v>643471.30000000005</v>
      </c>
      <c r="M18" s="13">
        <v>575054.39</v>
      </c>
      <c r="N18" s="13">
        <v>608199.77</v>
      </c>
      <c r="O18" s="13">
        <v>0</v>
      </c>
      <c r="P18" s="13">
        <v>0</v>
      </c>
      <c r="Q18" s="13">
        <v>0</v>
      </c>
      <c r="R18" s="13">
        <v>0</v>
      </c>
      <c r="S18" s="13">
        <v>0</v>
      </c>
      <c r="T18" s="16" t="s">
        <v>43</v>
      </c>
      <c r="U18" s="3">
        <v>12</v>
      </c>
    </row>
    <row r="19" spans="1:37" s="12" customFormat="1" ht="19.5" customHeight="1" x14ac:dyDescent="0.25">
      <c r="A19" s="11">
        <v>13</v>
      </c>
      <c r="B19" s="12" t="s">
        <v>44</v>
      </c>
      <c r="C19" s="12" t="s">
        <v>45</v>
      </c>
      <c r="D19" s="13">
        <v>2312</v>
      </c>
      <c r="E19" s="13">
        <v>2099</v>
      </c>
      <c r="F19" s="13">
        <v>1753</v>
      </c>
      <c r="G19" s="13">
        <v>1416</v>
      </c>
      <c r="H19" s="13" t="s">
        <v>21</v>
      </c>
      <c r="I19" s="13" t="s">
        <v>21</v>
      </c>
      <c r="J19" s="13" t="s">
        <v>21</v>
      </c>
      <c r="K19" s="13" t="s">
        <v>21</v>
      </c>
      <c r="L19" s="15">
        <v>618279.78</v>
      </c>
      <c r="M19" s="13">
        <v>551745.34</v>
      </c>
      <c r="N19" s="13">
        <v>529671.12</v>
      </c>
      <c r="O19" s="13">
        <v>0</v>
      </c>
      <c r="P19" s="13">
        <v>0</v>
      </c>
      <c r="Q19" s="13">
        <v>0</v>
      </c>
      <c r="R19" s="13">
        <v>0</v>
      </c>
      <c r="S19" s="13">
        <v>0</v>
      </c>
      <c r="T19" s="16" t="s">
        <v>46</v>
      </c>
      <c r="U19" s="3">
        <v>13</v>
      </c>
    </row>
    <row r="20" spans="1:37" s="12" customFormat="1" ht="19.5" customHeight="1" x14ac:dyDescent="0.25">
      <c r="A20" s="11">
        <v>14</v>
      </c>
      <c r="B20" s="12" t="s">
        <v>47</v>
      </c>
      <c r="C20" s="12" t="s">
        <v>48</v>
      </c>
      <c r="D20" s="13">
        <v>2628</v>
      </c>
      <c r="E20" s="13">
        <v>1969</v>
      </c>
      <c r="F20" s="13">
        <v>1532</v>
      </c>
      <c r="G20" s="13" t="s">
        <v>21</v>
      </c>
      <c r="H20" s="13" t="s">
        <v>21</v>
      </c>
      <c r="I20" s="13" t="s">
        <v>21</v>
      </c>
      <c r="J20" s="13" t="s">
        <v>21</v>
      </c>
      <c r="K20" s="13" t="s">
        <v>21</v>
      </c>
      <c r="L20" s="15">
        <v>0</v>
      </c>
      <c r="M20" s="13">
        <v>574201.62</v>
      </c>
      <c r="N20" s="13">
        <v>0</v>
      </c>
      <c r="O20" s="13">
        <v>0</v>
      </c>
      <c r="P20" s="13">
        <v>0</v>
      </c>
      <c r="Q20" s="13">
        <v>0</v>
      </c>
      <c r="R20" s="13">
        <v>0</v>
      </c>
      <c r="S20" s="13">
        <v>0</v>
      </c>
      <c r="T20" s="16" t="s">
        <v>49</v>
      </c>
      <c r="U20" s="3">
        <v>14</v>
      </c>
    </row>
    <row r="21" spans="1:37" s="12" customFormat="1" ht="19.5" customHeight="1" x14ac:dyDescent="0.25">
      <c r="A21" s="11">
        <v>15</v>
      </c>
      <c r="B21" s="12" t="s">
        <v>50</v>
      </c>
      <c r="C21" s="12" t="s">
        <v>51</v>
      </c>
      <c r="D21" s="13">
        <v>13859</v>
      </c>
      <c r="E21" s="13">
        <v>22803</v>
      </c>
      <c r="F21" s="13">
        <v>24970</v>
      </c>
      <c r="G21" s="13">
        <v>36232</v>
      </c>
      <c r="H21" s="13">
        <v>37100</v>
      </c>
      <c r="I21" s="13">
        <v>40032</v>
      </c>
      <c r="J21" s="13">
        <v>45865</v>
      </c>
      <c r="K21" s="13">
        <v>48130</v>
      </c>
      <c r="L21" s="15">
        <v>0</v>
      </c>
      <c r="M21" s="13">
        <v>1372323.25</v>
      </c>
      <c r="N21" s="13">
        <v>1981329.43</v>
      </c>
      <c r="O21" s="13">
        <v>2994502.2122</v>
      </c>
      <c r="P21" s="13">
        <v>5480344.0300000003</v>
      </c>
      <c r="Q21" s="13">
        <v>10095557</v>
      </c>
      <c r="R21" s="13">
        <v>10085519.939999999</v>
      </c>
      <c r="S21" s="13">
        <v>11538660.130000001</v>
      </c>
      <c r="T21" s="16" t="s">
        <v>52</v>
      </c>
      <c r="U21" s="3">
        <v>15</v>
      </c>
    </row>
    <row r="22" spans="1:37" s="12" customFormat="1" ht="19.5" customHeight="1" x14ac:dyDescent="0.25">
      <c r="A22" s="11">
        <v>16</v>
      </c>
      <c r="B22" s="12" t="s">
        <v>53</v>
      </c>
      <c r="C22" s="12" t="s">
        <v>54</v>
      </c>
      <c r="D22" s="13" t="s">
        <v>21</v>
      </c>
      <c r="E22" s="13">
        <v>3446</v>
      </c>
      <c r="F22" s="13">
        <v>7415</v>
      </c>
      <c r="G22" s="13">
        <v>7666</v>
      </c>
      <c r="H22" s="13">
        <v>10659</v>
      </c>
      <c r="I22" s="13">
        <v>10639</v>
      </c>
      <c r="J22" s="13">
        <v>10537</v>
      </c>
      <c r="K22" s="13">
        <v>10662</v>
      </c>
      <c r="L22" s="15">
        <v>0</v>
      </c>
      <c r="M22" s="13">
        <v>0</v>
      </c>
      <c r="N22" s="13">
        <v>624115.85</v>
      </c>
      <c r="O22" s="13">
        <v>890721.22160000005</v>
      </c>
      <c r="P22" s="13">
        <v>1161017.31</v>
      </c>
      <c r="Q22" s="13">
        <v>2839300</v>
      </c>
      <c r="R22" s="13">
        <v>2713761.11</v>
      </c>
      <c r="S22" s="13">
        <v>2650885.46</v>
      </c>
      <c r="T22" s="16" t="s">
        <v>55</v>
      </c>
      <c r="U22" s="3">
        <v>16</v>
      </c>
    </row>
    <row r="23" spans="1:37" s="19" customFormat="1" ht="19.5" customHeight="1" x14ac:dyDescent="0.25">
      <c r="A23" s="254" t="s">
        <v>56</v>
      </c>
      <c r="B23" s="254"/>
      <c r="C23" s="254"/>
      <c r="D23" s="17">
        <f>SUM(D7:D21)</f>
        <v>122671</v>
      </c>
      <c r="E23" s="17">
        <f t="shared" ref="E23:K23" si="0">SUM(E7:E22)</f>
        <v>130928</v>
      </c>
      <c r="F23" s="17">
        <f t="shared" si="0"/>
        <v>135587</v>
      </c>
      <c r="G23" s="17">
        <f t="shared" si="0"/>
        <v>137800</v>
      </c>
      <c r="H23" s="17">
        <f t="shared" si="0"/>
        <v>131157</v>
      </c>
      <c r="I23" s="17">
        <f t="shared" si="0"/>
        <v>101889</v>
      </c>
      <c r="J23" s="17">
        <f t="shared" si="0"/>
        <v>107089</v>
      </c>
      <c r="K23" s="17">
        <f t="shared" si="0"/>
        <v>108987</v>
      </c>
      <c r="L23" s="18">
        <f>SUM(L7:L21)</f>
        <v>13049317.129999999</v>
      </c>
      <c r="M23" s="17">
        <f>SUM(M7:M21)</f>
        <v>13236363.319999998</v>
      </c>
      <c r="N23" s="17">
        <f t="shared" ref="N23:S23" si="1">SUM(N7:N22)</f>
        <v>12825451.089999996</v>
      </c>
      <c r="O23" s="17">
        <f t="shared" si="1"/>
        <v>14078994.187899999</v>
      </c>
      <c r="P23" s="17">
        <f t="shared" si="1"/>
        <v>18379175.989999998</v>
      </c>
      <c r="Q23" s="17">
        <f t="shared" si="1"/>
        <v>23216868</v>
      </c>
      <c r="R23" s="17">
        <f t="shared" si="1"/>
        <v>23007353</v>
      </c>
      <c r="S23" s="17">
        <f t="shared" si="1"/>
        <v>24248671</v>
      </c>
      <c r="T23" s="255" t="s">
        <v>57</v>
      </c>
      <c r="U23" s="255"/>
    </row>
    <row r="24" spans="1:37" ht="17.25" x14ac:dyDescent="0.25">
      <c r="A24" s="256" t="s">
        <v>58</v>
      </c>
      <c r="B24" s="256"/>
      <c r="C24" s="256"/>
      <c r="D24" s="256"/>
      <c r="U24" s="20" t="s">
        <v>59</v>
      </c>
    </row>
    <row r="25" spans="1:37" ht="13.5" customHeight="1" x14ac:dyDescent="0.25">
      <c r="A25" s="21" t="s">
        <v>60</v>
      </c>
      <c r="B25" s="22"/>
      <c r="C25" s="22"/>
      <c r="D25" s="22"/>
      <c r="U25" s="20" t="s">
        <v>61</v>
      </c>
    </row>
    <row r="26" spans="1:37" s="23" customFormat="1" x14ac:dyDescent="0.25">
      <c r="B26" s="24"/>
    </row>
    <row r="27" spans="1:37" x14ac:dyDescent="0.25">
      <c r="AB27" s="25"/>
      <c r="AC27" s="25">
        <v>2011</v>
      </c>
      <c r="AD27" s="25">
        <v>2012</v>
      </c>
      <c r="AE27" s="25">
        <v>2013</v>
      </c>
      <c r="AF27" s="25">
        <v>2014</v>
      </c>
      <c r="AG27" s="25">
        <v>2015</v>
      </c>
      <c r="AH27" s="25">
        <v>2016</v>
      </c>
      <c r="AI27" s="25">
        <v>2017</v>
      </c>
      <c r="AJ27" s="25">
        <v>2018</v>
      </c>
    </row>
    <row r="28" spans="1:37" x14ac:dyDescent="0.25">
      <c r="AB28" s="1" t="s">
        <v>62</v>
      </c>
      <c r="AC28" s="26">
        <f t="shared" ref="AC28:AH28" si="2">AC29/AC30*100</f>
        <v>56.910165528503562</v>
      </c>
      <c r="AD28" s="26">
        <f t="shared" si="2"/>
        <v>59.042267748350639</v>
      </c>
      <c r="AE28" s="26">
        <f t="shared" si="2"/>
        <v>59.533782953088497</v>
      </c>
      <c r="AF28" s="26">
        <f t="shared" si="2"/>
        <v>59.016505777450377</v>
      </c>
      <c r="AG28" s="26">
        <f t="shared" si="2"/>
        <v>54.889578023578458</v>
      </c>
      <c r="AH28" s="26">
        <f t="shared" si="2"/>
        <v>41.739654084700909</v>
      </c>
      <c r="AI28" s="26">
        <f>AI29/AI30*100</f>
        <v>43.096419531001622</v>
      </c>
      <c r="AJ28" s="26">
        <f>AJ29/AJ30*100</f>
        <v>43.123375261639751</v>
      </c>
    </row>
    <row r="29" spans="1:37" x14ac:dyDescent="0.25">
      <c r="AB29" s="1" t="s">
        <v>63</v>
      </c>
      <c r="AC29" s="27">
        <f t="shared" ref="AC29:AF29" si="3">D23</f>
        <v>122671</v>
      </c>
      <c r="AD29" s="27">
        <f t="shared" si="3"/>
        <v>130928</v>
      </c>
      <c r="AE29" s="28">
        <f t="shared" si="3"/>
        <v>135587</v>
      </c>
      <c r="AF29" s="28">
        <f t="shared" si="3"/>
        <v>137800</v>
      </c>
      <c r="AG29" s="28">
        <f>H23</f>
        <v>131157</v>
      </c>
      <c r="AH29" s="28">
        <f t="shared" ref="AH29:AI29" si="4">I23</f>
        <v>101889</v>
      </c>
      <c r="AI29" s="28">
        <f t="shared" si="4"/>
        <v>107089</v>
      </c>
      <c r="AJ29" s="28">
        <f>K23</f>
        <v>108987</v>
      </c>
      <c r="AK29" s="1" t="s">
        <v>64</v>
      </c>
    </row>
    <row r="30" spans="1:37" ht="15" customHeight="1" x14ac:dyDescent="0.25">
      <c r="AB30" s="1" t="s">
        <v>65</v>
      </c>
      <c r="AC30" s="1">
        <v>215552</v>
      </c>
      <c r="AD30" s="1">
        <v>221753</v>
      </c>
      <c r="AE30" s="1">
        <v>227748</v>
      </c>
      <c r="AF30" s="1">
        <v>233494</v>
      </c>
      <c r="AG30" s="1">
        <v>238947</v>
      </c>
      <c r="AH30" s="1">
        <v>244106</v>
      </c>
      <c r="AI30" s="1">
        <v>248487</v>
      </c>
      <c r="AJ30" s="1">
        <v>252733</v>
      </c>
    </row>
    <row r="35" spans="1:35" x14ac:dyDescent="0.25">
      <c r="AH35" s="29" t="s">
        <v>66</v>
      </c>
      <c r="AI35" s="1">
        <v>252728</v>
      </c>
    </row>
    <row r="36" spans="1:35" x14ac:dyDescent="0.25">
      <c r="AH36" s="29" t="s">
        <v>67</v>
      </c>
      <c r="AI36" s="1">
        <v>262135</v>
      </c>
    </row>
    <row r="38" spans="1:35" x14ac:dyDescent="0.25">
      <c r="AI38" s="1">
        <f>AI36-AI35</f>
        <v>9407</v>
      </c>
    </row>
    <row r="44" spans="1:35" ht="80.25" customHeight="1" x14ac:dyDescent="0.25">
      <c r="A44" s="1"/>
      <c r="B44" s="30"/>
      <c r="C44" s="30"/>
      <c r="D44" s="30"/>
      <c r="E44" s="30"/>
      <c r="F44" s="30"/>
      <c r="G44" s="30"/>
      <c r="H44" s="30"/>
      <c r="I44" s="30"/>
      <c r="J44" s="30"/>
      <c r="K44" s="30"/>
      <c r="L44" s="30"/>
    </row>
    <row r="45" spans="1:35" x14ac:dyDescent="0.25">
      <c r="A45" s="1"/>
      <c r="B45" s="11"/>
    </row>
    <row r="46" spans="1:35" x14ac:dyDescent="0.25">
      <c r="A46" s="1"/>
      <c r="B46" s="11"/>
    </row>
    <row r="47" spans="1:35" x14ac:dyDescent="0.25">
      <c r="A47" s="1"/>
      <c r="B47" s="11"/>
    </row>
    <row r="48" spans="1:35" x14ac:dyDescent="0.25">
      <c r="A48" s="1"/>
      <c r="B48" s="11"/>
    </row>
    <row r="49" spans="1:22" x14ac:dyDescent="0.25">
      <c r="A49" s="1"/>
      <c r="B49" s="11"/>
    </row>
    <row r="50" spans="1:22" x14ac:dyDescent="0.25">
      <c r="A50" s="1"/>
      <c r="B50" s="11"/>
    </row>
    <row r="51" spans="1:22" x14ac:dyDescent="0.25">
      <c r="A51" s="1"/>
      <c r="B51" s="11"/>
    </row>
    <row r="52" spans="1:22" x14ac:dyDescent="0.25">
      <c r="A52" s="1"/>
      <c r="B52" s="11"/>
    </row>
    <row r="57" spans="1:22" x14ac:dyDescent="0.25">
      <c r="B57" s="31"/>
      <c r="C57" s="31"/>
      <c r="D57" s="31"/>
      <c r="E57" s="31"/>
      <c r="F57" s="31"/>
      <c r="G57" s="31"/>
      <c r="H57" s="31"/>
      <c r="I57" s="31"/>
      <c r="J57" s="31"/>
      <c r="K57" s="31"/>
      <c r="L57" s="31"/>
      <c r="M57" s="31"/>
      <c r="N57" s="31"/>
      <c r="O57" s="31"/>
      <c r="P57" s="31"/>
      <c r="Q57" s="31"/>
      <c r="R57" s="31"/>
      <c r="S57" s="31"/>
      <c r="T57" s="31"/>
      <c r="U57" s="32"/>
      <c r="V57" s="31"/>
    </row>
    <row r="58" spans="1:22" x14ac:dyDescent="0.25">
      <c r="B58" s="31"/>
      <c r="C58" s="31"/>
      <c r="D58" s="31"/>
      <c r="E58" s="31"/>
      <c r="F58" s="31"/>
      <c r="G58" s="31"/>
      <c r="H58" s="31"/>
      <c r="I58" s="31"/>
      <c r="J58" s="31"/>
      <c r="K58" s="31"/>
      <c r="L58" s="31"/>
      <c r="M58" s="31"/>
      <c r="N58" s="31"/>
      <c r="O58" s="31"/>
      <c r="P58" s="31"/>
      <c r="Q58" s="31"/>
      <c r="R58" s="31"/>
      <c r="S58" s="31"/>
      <c r="T58" s="31"/>
      <c r="U58" s="32"/>
      <c r="V58" s="31"/>
    </row>
    <row r="59" spans="1:22" x14ac:dyDescent="0.25">
      <c r="B59" s="31"/>
      <c r="C59" s="31"/>
      <c r="D59" s="31"/>
      <c r="E59" s="31"/>
      <c r="F59" s="31"/>
      <c r="G59" s="31"/>
      <c r="H59" s="31"/>
      <c r="I59" s="31"/>
      <c r="J59" s="31"/>
      <c r="K59" s="31"/>
      <c r="L59" s="31"/>
      <c r="M59" s="31"/>
      <c r="N59" s="31"/>
      <c r="O59" s="31"/>
      <c r="P59" s="31"/>
      <c r="Q59" s="31"/>
      <c r="R59" s="31"/>
      <c r="S59" s="31"/>
      <c r="T59" s="31"/>
      <c r="U59" s="32"/>
      <c r="V59" s="31"/>
    </row>
    <row r="60" spans="1:22" x14ac:dyDescent="0.25">
      <c r="A60" s="1"/>
      <c r="B60" s="32"/>
      <c r="C60" s="31"/>
      <c r="D60" s="13"/>
      <c r="E60" s="31"/>
      <c r="F60" s="31"/>
      <c r="G60" s="31"/>
      <c r="H60" s="31"/>
      <c r="I60" s="31"/>
      <c r="J60" s="31"/>
      <c r="K60" s="31"/>
      <c r="L60" s="31"/>
      <c r="M60" s="31"/>
      <c r="N60" s="31"/>
      <c r="O60" s="31"/>
      <c r="P60" s="31"/>
      <c r="Q60" s="31"/>
      <c r="R60" s="31"/>
      <c r="S60" s="31"/>
      <c r="T60" s="31"/>
      <c r="U60" s="32"/>
      <c r="V60" s="31"/>
    </row>
    <row r="61" spans="1:22" x14ac:dyDescent="0.25">
      <c r="A61" s="1"/>
      <c r="B61" s="32"/>
      <c r="C61" s="31"/>
      <c r="D61" s="13"/>
      <c r="E61" s="31"/>
      <c r="F61" s="31"/>
      <c r="G61" s="31"/>
      <c r="H61" s="31"/>
      <c r="I61" s="31"/>
      <c r="J61" s="31"/>
      <c r="K61" s="31"/>
      <c r="L61" s="31"/>
      <c r="M61" s="31"/>
      <c r="N61" s="31"/>
      <c r="O61" s="31"/>
      <c r="P61" s="31"/>
      <c r="Q61" s="31"/>
      <c r="R61" s="31"/>
      <c r="S61" s="31"/>
      <c r="T61" s="31"/>
      <c r="U61" s="32"/>
      <c r="V61" s="31"/>
    </row>
    <row r="62" spans="1:22" x14ac:dyDescent="0.25">
      <c r="A62" s="1"/>
      <c r="B62" s="32"/>
      <c r="C62" s="31"/>
      <c r="D62" s="13"/>
      <c r="E62" s="31"/>
      <c r="F62" s="31"/>
      <c r="G62" s="31"/>
      <c r="H62" s="31"/>
      <c r="I62" s="31"/>
      <c r="J62" s="31"/>
      <c r="K62" s="31"/>
      <c r="L62" s="31"/>
      <c r="M62" s="31"/>
      <c r="N62" s="31"/>
      <c r="O62" s="31"/>
      <c r="P62" s="31"/>
      <c r="Q62" s="31"/>
      <c r="R62" s="31"/>
      <c r="S62" s="31"/>
      <c r="T62" s="31"/>
      <c r="U62" s="32"/>
      <c r="V62" s="31"/>
    </row>
    <row r="63" spans="1:22" x14ac:dyDescent="0.25">
      <c r="A63" s="1"/>
      <c r="B63" s="32"/>
      <c r="C63" s="31"/>
      <c r="D63" s="13"/>
      <c r="E63" s="31"/>
      <c r="F63" s="31"/>
      <c r="G63" s="31"/>
      <c r="H63" s="31"/>
      <c r="I63" s="31"/>
      <c r="J63" s="31"/>
      <c r="K63" s="31"/>
      <c r="L63" s="31"/>
      <c r="M63" s="31"/>
      <c r="N63" s="31"/>
      <c r="O63" s="31"/>
      <c r="P63" s="31"/>
      <c r="Q63" s="31"/>
      <c r="R63" s="31"/>
      <c r="S63" s="31"/>
      <c r="T63" s="31"/>
      <c r="U63" s="32"/>
      <c r="V63" s="31"/>
    </row>
    <row r="64" spans="1:22" x14ac:dyDescent="0.25">
      <c r="A64" s="1"/>
      <c r="B64" s="32"/>
      <c r="C64" s="31"/>
      <c r="D64" s="13"/>
      <c r="E64" s="31"/>
      <c r="F64" s="31"/>
      <c r="G64" s="31"/>
      <c r="H64" s="31"/>
      <c r="I64" s="31"/>
      <c r="J64" s="31"/>
      <c r="K64" s="31"/>
      <c r="L64" s="31"/>
      <c r="M64" s="31"/>
      <c r="N64" s="31"/>
      <c r="O64" s="31"/>
      <c r="P64" s="31"/>
      <c r="Q64" s="31"/>
      <c r="R64" s="31"/>
      <c r="S64" s="31"/>
      <c r="T64" s="31"/>
      <c r="U64" s="32"/>
      <c r="V64" s="31"/>
    </row>
    <row r="65" spans="1:22" x14ac:dyDescent="0.25">
      <c r="A65" s="1"/>
      <c r="B65" s="32"/>
      <c r="C65" s="31"/>
      <c r="D65" s="13"/>
      <c r="E65" s="31"/>
      <c r="F65" s="31"/>
      <c r="G65" s="31"/>
      <c r="H65" s="31"/>
      <c r="I65" s="31"/>
      <c r="J65" s="31"/>
      <c r="K65" s="31"/>
      <c r="L65" s="31"/>
      <c r="M65" s="31"/>
      <c r="N65" s="31"/>
      <c r="O65" s="31"/>
      <c r="P65" s="31"/>
      <c r="Q65" s="31"/>
      <c r="R65" s="31"/>
      <c r="S65" s="31"/>
      <c r="T65" s="31"/>
      <c r="U65" s="32"/>
      <c r="V65" s="31"/>
    </row>
    <row r="66" spans="1:22" x14ac:dyDescent="0.25">
      <c r="A66" s="1"/>
      <c r="B66" s="32"/>
      <c r="C66" s="31"/>
      <c r="D66" s="13"/>
      <c r="E66" s="31"/>
      <c r="F66" s="31"/>
      <c r="G66" s="31"/>
      <c r="H66" s="31"/>
      <c r="I66" s="31"/>
      <c r="J66" s="31"/>
      <c r="K66" s="31"/>
      <c r="L66" s="31"/>
      <c r="M66" s="31"/>
      <c r="N66" s="31"/>
      <c r="O66" s="31"/>
      <c r="P66" s="31"/>
      <c r="Q66" s="31"/>
      <c r="R66" s="31"/>
      <c r="S66" s="31"/>
      <c r="T66" s="31"/>
      <c r="U66" s="32"/>
      <c r="V66" s="31"/>
    </row>
    <row r="67" spans="1:22" x14ac:dyDescent="0.25">
      <c r="A67" s="1"/>
      <c r="B67" s="32"/>
      <c r="C67" s="31"/>
      <c r="D67" s="13"/>
      <c r="E67" s="31"/>
      <c r="F67" s="31"/>
      <c r="G67" s="31"/>
      <c r="H67" s="31"/>
      <c r="I67" s="31"/>
      <c r="J67" s="31"/>
      <c r="K67" s="31"/>
      <c r="L67" s="31"/>
      <c r="M67" s="31"/>
      <c r="N67" s="31"/>
      <c r="O67" s="31"/>
      <c r="P67" s="31"/>
      <c r="Q67" s="31"/>
      <c r="R67" s="31"/>
      <c r="S67" s="31"/>
      <c r="T67" s="31"/>
      <c r="U67" s="32"/>
      <c r="V67" s="31"/>
    </row>
    <row r="68" spans="1:22" x14ac:dyDescent="0.25">
      <c r="A68" s="1"/>
      <c r="B68" s="32"/>
      <c r="C68" s="31"/>
      <c r="D68" s="13"/>
      <c r="E68" s="31"/>
      <c r="F68" s="31"/>
      <c r="G68" s="31"/>
      <c r="H68" s="31"/>
      <c r="I68" s="31"/>
      <c r="J68" s="31"/>
      <c r="K68" s="31"/>
      <c r="L68" s="31"/>
      <c r="M68" s="31"/>
      <c r="N68" s="31"/>
      <c r="O68" s="31"/>
      <c r="P68" s="31"/>
      <c r="Q68" s="31"/>
      <c r="R68" s="31"/>
      <c r="S68" s="31"/>
      <c r="T68" s="31"/>
      <c r="U68" s="32"/>
      <c r="V68" s="31"/>
    </row>
    <row r="69" spans="1:22" x14ac:dyDescent="0.25">
      <c r="A69" s="1"/>
      <c r="B69" s="32"/>
      <c r="C69" s="31"/>
      <c r="D69" s="13"/>
      <c r="E69" s="31"/>
      <c r="F69" s="31"/>
      <c r="G69" s="31"/>
      <c r="H69" s="31"/>
      <c r="I69" s="31"/>
      <c r="J69" s="31"/>
      <c r="K69" s="31"/>
      <c r="L69" s="31"/>
      <c r="M69" s="31"/>
      <c r="N69" s="31"/>
      <c r="O69" s="31"/>
      <c r="P69" s="31"/>
      <c r="Q69" s="31"/>
      <c r="R69" s="31"/>
      <c r="S69" s="31"/>
      <c r="T69" s="31"/>
      <c r="U69" s="32"/>
      <c r="V69" s="31"/>
    </row>
    <row r="70" spans="1:22" x14ac:dyDescent="0.25">
      <c r="A70" s="1"/>
      <c r="B70" s="32"/>
      <c r="C70" s="31"/>
      <c r="D70" s="13"/>
      <c r="E70" s="31"/>
      <c r="F70" s="31"/>
      <c r="G70" s="31"/>
      <c r="H70" s="31"/>
      <c r="I70" s="31"/>
      <c r="J70" s="31"/>
      <c r="K70" s="31"/>
      <c r="L70" s="31"/>
      <c r="M70" s="31"/>
      <c r="N70" s="31"/>
      <c r="O70" s="31"/>
      <c r="P70" s="31"/>
      <c r="Q70" s="31"/>
      <c r="R70" s="31"/>
      <c r="S70" s="31"/>
      <c r="T70" s="31"/>
      <c r="U70" s="32"/>
      <c r="V70" s="31"/>
    </row>
    <row r="71" spans="1:22" x14ac:dyDescent="0.25">
      <c r="A71" s="1"/>
      <c r="B71" s="32"/>
      <c r="C71" s="31"/>
      <c r="D71" s="13"/>
      <c r="E71" s="31"/>
      <c r="F71" s="31"/>
      <c r="G71" s="31"/>
      <c r="H71" s="31"/>
      <c r="I71" s="31"/>
      <c r="J71" s="31"/>
      <c r="K71" s="31"/>
      <c r="L71" s="31"/>
      <c r="M71" s="31"/>
      <c r="N71" s="31"/>
      <c r="O71" s="31"/>
      <c r="P71" s="31"/>
      <c r="Q71" s="31"/>
      <c r="R71" s="31"/>
      <c r="S71" s="31"/>
      <c r="T71" s="31"/>
      <c r="U71" s="32"/>
      <c r="V71" s="31"/>
    </row>
    <row r="72" spans="1:22" x14ac:dyDescent="0.25">
      <c r="A72" s="1"/>
      <c r="B72" s="32"/>
      <c r="C72" s="31"/>
      <c r="D72" s="13"/>
      <c r="E72" s="31"/>
      <c r="F72" s="31"/>
      <c r="G72" s="31"/>
      <c r="H72" s="31"/>
      <c r="I72" s="31"/>
      <c r="J72" s="31"/>
      <c r="K72" s="31"/>
      <c r="L72" s="31"/>
      <c r="M72" s="31"/>
      <c r="N72" s="31"/>
      <c r="O72" s="31"/>
      <c r="P72" s="31"/>
      <c r="Q72" s="31"/>
      <c r="R72" s="31"/>
      <c r="S72" s="31"/>
      <c r="T72" s="31"/>
      <c r="U72" s="32"/>
      <c r="V72" s="31"/>
    </row>
    <row r="73" spans="1:22" x14ac:dyDescent="0.25">
      <c r="A73" s="1"/>
      <c r="B73" s="32"/>
      <c r="C73" s="31"/>
      <c r="D73" s="13"/>
      <c r="E73" s="31"/>
      <c r="F73" s="31"/>
      <c r="G73" s="31"/>
      <c r="H73" s="31"/>
      <c r="I73" s="31"/>
      <c r="J73" s="31"/>
      <c r="K73" s="31"/>
      <c r="L73" s="31"/>
      <c r="M73" s="31"/>
      <c r="N73" s="31"/>
      <c r="O73" s="31"/>
      <c r="P73" s="31"/>
      <c r="Q73" s="31"/>
      <c r="R73" s="31"/>
      <c r="S73" s="31"/>
      <c r="T73" s="31"/>
      <c r="U73" s="32"/>
      <c r="V73" s="31"/>
    </row>
    <row r="74" spans="1:22" x14ac:dyDescent="0.25">
      <c r="A74" s="1"/>
      <c r="B74" s="32"/>
      <c r="C74" s="31"/>
      <c r="D74" s="13"/>
      <c r="E74" s="31"/>
      <c r="F74" s="31"/>
      <c r="G74" s="31"/>
      <c r="H74" s="31"/>
      <c r="I74" s="31"/>
      <c r="J74" s="31"/>
      <c r="K74" s="31"/>
      <c r="L74" s="31"/>
      <c r="M74" s="31"/>
      <c r="N74" s="31"/>
      <c r="O74" s="31"/>
      <c r="P74" s="31"/>
      <c r="Q74" s="31"/>
      <c r="R74" s="31"/>
      <c r="S74" s="31"/>
      <c r="T74" s="31"/>
      <c r="U74" s="32"/>
      <c r="V74" s="31"/>
    </row>
    <row r="75" spans="1:22" x14ac:dyDescent="0.25">
      <c r="A75" s="1"/>
      <c r="B75" s="32"/>
      <c r="C75" s="31"/>
      <c r="D75" s="13"/>
      <c r="E75" s="31"/>
      <c r="F75" s="31"/>
      <c r="G75" s="31"/>
      <c r="H75" s="31"/>
      <c r="I75" s="31"/>
      <c r="J75" s="31"/>
      <c r="K75" s="31"/>
      <c r="L75" s="31"/>
      <c r="M75" s="31"/>
      <c r="N75" s="31"/>
      <c r="O75" s="31"/>
      <c r="P75" s="31"/>
      <c r="Q75" s="31"/>
      <c r="R75" s="31"/>
      <c r="S75" s="31"/>
      <c r="T75" s="31"/>
      <c r="U75" s="32"/>
      <c r="V75" s="31"/>
    </row>
    <row r="76" spans="1:22" x14ac:dyDescent="0.25">
      <c r="B76" s="31"/>
      <c r="C76" s="31"/>
      <c r="D76" s="31"/>
      <c r="E76" s="31"/>
      <c r="F76" s="31"/>
      <c r="G76" s="31"/>
      <c r="H76" s="31"/>
      <c r="I76" s="31"/>
      <c r="J76" s="31"/>
      <c r="K76" s="31"/>
      <c r="L76" s="31"/>
      <c r="M76" s="31"/>
      <c r="N76" s="31"/>
      <c r="O76" s="31"/>
      <c r="P76" s="31"/>
      <c r="Q76" s="31"/>
      <c r="R76" s="31"/>
      <c r="S76" s="31"/>
      <c r="T76" s="31"/>
      <c r="U76" s="32"/>
      <c r="V76" s="31"/>
    </row>
    <row r="77" spans="1:22" x14ac:dyDescent="0.25">
      <c r="B77" s="31"/>
      <c r="C77" s="31"/>
      <c r="D77" s="31"/>
      <c r="E77" s="31"/>
      <c r="F77" s="31"/>
      <c r="G77" s="31"/>
      <c r="H77" s="31"/>
      <c r="I77" s="31"/>
      <c r="J77" s="31"/>
      <c r="K77" s="31"/>
      <c r="L77" s="31"/>
      <c r="M77" s="31"/>
      <c r="N77" s="31"/>
      <c r="O77" s="31"/>
      <c r="P77" s="31"/>
      <c r="Q77" s="31"/>
      <c r="R77" s="31"/>
      <c r="S77" s="31"/>
      <c r="T77" s="31"/>
      <c r="U77" s="32"/>
      <c r="V77" s="31"/>
    </row>
    <row r="78" spans="1:22" x14ac:dyDescent="0.25">
      <c r="B78" s="31"/>
      <c r="C78" s="31"/>
      <c r="D78" s="31"/>
      <c r="E78" s="31"/>
      <c r="F78" s="31"/>
      <c r="G78" s="31"/>
      <c r="H78" s="31"/>
      <c r="I78" s="31"/>
      <c r="J78" s="31"/>
      <c r="K78" s="31"/>
      <c r="L78" s="31"/>
      <c r="M78" s="31"/>
      <c r="N78" s="31"/>
      <c r="O78" s="31"/>
      <c r="P78" s="31"/>
      <c r="Q78" s="31"/>
      <c r="R78" s="31"/>
      <c r="S78" s="31"/>
      <c r="T78" s="31"/>
      <c r="U78" s="32"/>
      <c r="V78" s="31"/>
    </row>
    <row r="79" spans="1:22" x14ac:dyDescent="0.25">
      <c r="B79" s="31"/>
      <c r="C79" s="31"/>
      <c r="D79" s="31"/>
      <c r="E79" s="31"/>
      <c r="F79" s="31"/>
      <c r="G79" s="31"/>
      <c r="H79" s="31"/>
      <c r="I79" s="31"/>
      <c r="J79" s="31"/>
      <c r="K79" s="31"/>
      <c r="L79" s="31"/>
      <c r="M79" s="31"/>
      <c r="N79" s="31"/>
      <c r="O79" s="31"/>
      <c r="P79" s="31"/>
      <c r="Q79" s="31"/>
      <c r="R79" s="31"/>
      <c r="S79" s="31"/>
      <c r="T79" s="31"/>
      <c r="U79" s="32"/>
      <c r="V79" s="31"/>
    </row>
    <row r="80" spans="1:22" x14ac:dyDescent="0.25">
      <c r="B80" s="31"/>
      <c r="C80" s="31"/>
      <c r="D80" s="31"/>
      <c r="E80" s="31"/>
      <c r="F80" s="31"/>
      <c r="G80" s="31"/>
      <c r="H80" s="31"/>
      <c r="I80" s="31"/>
      <c r="J80" s="31"/>
      <c r="K80" s="31"/>
      <c r="L80" s="31"/>
      <c r="M80" s="31"/>
      <c r="N80" s="31"/>
      <c r="O80" s="31"/>
      <c r="P80" s="31"/>
      <c r="Q80" s="31"/>
      <c r="R80" s="31"/>
      <c r="S80" s="31"/>
      <c r="T80" s="31"/>
      <c r="U80" s="32"/>
      <c r="V80" s="31"/>
    </row>
    <row r="81" spans="2:22" x14ac:dyDescent="0.25">
      <c r="B81" s="31"/>
      <c r="C81" s="31"/>
      <c r="D81" s="31"/>
      <c r="E81" s="31"/>
      <c r="F81" s="31"/>
      <c r="G81" s="31"/>
      <c r="H81" s="31"/>
      <c r="I81" s="31"/>
      <c r="J81" s="31"/>
      <c r="K81" s="31"/>
      <c r="L81" s="31"/>
      <c r="M81" s="31"/>
      <c r="N81" s="31"/>
      <c r="O81" s="31"/>
      <c r="P81" s="31"/>
      <c r="Q81" s="31"/>
      <c r="R81" s="31"/>
      <c r="S81" s="31"/>
      <c r="T81" s="31"/>
      <c r="U81" s="32"/>
      <c r="V81" s="31"/>
    </row>
    <row r="82" spans="2:22" x14ac:dyDescent="0.25">
      <c r="B82" s="31"/>
      <c r="C82" s="31"/>
      <c r="D82" s="31"/>
      <c r="E82" s="31"/>
      <c r="F82" s="31"/>
      <c r="G82" s="31"/>
      <c r="H82" s="31"/>
      <c r="I82" s="31"/>
      <c r="J82" s="31"/>
      <c r="K82" s="31"/>
      <c r="L82" s="31"/>
      <c r="M82" s="31"/>
      <c r="N82" s="31"/>
      <c r="O82" s="31"/>
      <c r="P82" s="31"/>
      <c r="Q82" s="31"/>
      <c r="R82" s="31"/>
      <c r="S82" s="31"/>
      <c r="T82" s="31"/>
      <c r="U82" s="32"/>
      <c r="V82" s="31"/>
    </row>
    <row r="83" spans="2:22" x14ac:dyDescent="0.25">
      <c r="B83" s="31"/>
      <c r="C83" s="31"/>
      <c r="D83" s="31"/>
      <c r="E83" s="31"/>
      <c r="F83" s="31"/>
      <c r="G83" s="31"/>
      <c r="H83" s="31"/>
      <c r="I83" s="31"/>
      <c r="J83" s="31"/>
      <c r="K83" s="31"/>
      <c r="L83" s="31"/>
      <c r="M83" s="31"/>
      <c r="N83" s="31"/>
      <c r="O83" s="31"/>
      <c r="P83" s="31"/>
      <c r="Q83" s="31"/>
      <c r="R83" s="31"/>
      <c r="S83" s="31"/>
      <c r="T83" s="31"/>
      <c r="U83" s="32"/>
      <c r="V83" s="31"/>
    </row>
    <row r="84" spans="2:22" x14ac:dyDescent="0.25">
      <c r="B84" s="31"/>
      <c r="C84" s="31"/>
      <c r="D84" s="31"/>
      <c r="E84" s="31"/>
      <c r="F84" s="31"/>
      <c r="G84" s="31"/>
      <c r="H84" s="31"/>
      <c r="I84" s="31"/>
      <c r="J84" s="31"/>
      <c r="K84" s="31"/>
      <c r="L84" s="31"/>
      <c r="M84" s="31"/>
      <c r="N84" s="31"/>
      <c r="O84" s="31"/>
      <c r="P84" s="31"/>
      <c r="Q84" s="31"/>
      <c r="R84" s="31"/>
      <c r="S84" s="31"/>
      <c r="T84" s="31"/>
      <c r="U84" s="32"/>
      <c r="V84" s="31"/>
    </row>
    <row r="85" spans="2:22" x14ac:dyDescent="0.25">
      <c r="B85" s="31"/>
      <c r="C85" s="31"/>
      <c r="D85" s="31"/>
      <c r="E85" s="31"/>
      <c r="F85" s="31"/>
      <c r="G85" s="31"/>
      <c r="H85" s="31"/>
      <c r="I85" s="31"/>
      <c r="J85" s="31"/>
      <c r="K85" s="31"/>
      <c r="L85" s="31"/>
      <c r="M85" s="31"/>
      <c r="N85" s="31"/>
      <c r="O85" s="31"/>
      <c r="P85" s="31"/>
      <c r="Q85" s="31"/>
      <c r="R85" s="31"/>
      <c r="S85" s="31"/>
      <c r="T85" s="31"/>
      <c r="U85" s="32"/>
      <c r="V85" s="31"/>
    </row>
    <row r="86" spans="2:22" x14ac:dyDescent="0.25">
      <c r="B86" s="31"/>
      <c r="C86" s="31"/>
      <c r="D86" s="31"/>
      <c r="E86" s="31"/>
      <c r="F86" s="31"/>
      <c r="G86" s="31"/>
      <c r="H86" s="31"/>
      <c r="I86" s="31"/>
      <c r="J86" s="31"/>
      <c r="K86" s="31"/>
      <c r="L86" s="31"/>
      <c r="M86" s="31"/>
      <c r="N86" s="31"/>
      <c r="O86" s="31"/>
      <c r="P86" s="31"/>
      <c r="Q86" s="31"/>
      <c r="R86" s="31"/>
      <c r="S86" s="31"/>
      <c r="T86" s="31"/>
      <c r="U86" s="32"/>
      <c r="V86" s="31"/>
    </row>
    <row r="87" spans="2:22" x14ac:dyDescent="0.25">
      <c r="B87" s="31"/>
      <c r="C87" s="31"/>
      <c r="D87" s="31"/>
      <c r="E87" s="31"/>
      <c r="F87" s="31"/>
      <c r="G87" s="31"/>
      <c r="H87" s="31"/>
      <c r="I87" s="31"/>
      <c r="J87" s="31"/>
      <c r="K87" s="31"/>
      <c r="L87" s="31"/>
      <c r="M87" s="31"/>
      <c r="N87" s="31"/>
      <c r="O87" s="31"/>
      <c r="P87" s="31"/>
      <c r="Q87" s="31"/>
      <c r="R87" s="31"/>
      <c r="S87" s="31"/>
      <c r="T87" s="31"/>
      <c r="U87" s="32"/>
      <c r="V87" s="31"/>
    </row>
    <row r="88" spans="2:22" x14ac:dyDescent="0.25">
      <c r="B88" s="31"/>
      <c r="C88" s="31"/>
      <c r="D88" s="31"/>
      <c r="E88" s="31"/>
      <c r="F88" s="31"/>
      <c r="G88" s="31"/>
      <c r="H88" s="31"/>
      <c r="I88" s="31"/>
      <c r="J88" s="31"/>
      <c r="K88" s="31"/>
      <c r="L88" s="31"/>
      <c r="M88" s="31"/>
      <c r="N88" s="31"/>
      <c r="O88" s="31"/>
      <c r="P88" s="31"/>
      <c r="Q88" s="31"/>
      <c r="R88" s="31"/>
      <c r="S88" s="31"/>
      <c r="T88" s="31"/>
      <c r="U88" s="32"/>
      <c r="V88" s="31"/>
    </row>
    <row r="89" spans="2:22" x14ac:dyDescent="0.25">
      <c r="B89" s="31"/>
      <c r="C89" s="31"/>
      <c r="D89" s="31"/>
      <c r="E89" s="31"/>
      <c r="F89" s="31"/>
      <c r="G89" s="31"/>
      <c r="H89" s="31"/>
      <c r="I89" s="31"/>
      <c r="J89" s="31"/>
      <c r="K89" s="31"/>
      <c r="L89" s="31"/>
      <c r="M89" s="31"/>
      <c r="N89" s="31"/>
      <c r="O89" s="31"/>
      <c r="P89" s="31"/>
      <c r="Q89" s="31"/>
      <c r="R89" s="31"/>
      <c r="S89" s="31"/>
      <c r="T89" s="31"/>
      <c r="U89" s="32"/>
      <c r="V89" s="31"/>
    </row>
    <row r="90" spans="2:22" x14ac:dyDescent="0.25">
      <c r="B90" s="31"/>
      <c r="C90" s="31"/>
      <c r="D90" s="31"/>
      <c r="E90" s="31"/>
      <c r="F90" s="31"/>
      <c r="G90" s="31"/>
      <c r="H90" s="31"/>
      <c r="I90" s="31"/>
      <c r="J90" s="31"/>
      <c r="K90" s="31"/>
      <c r="L90" s="31"/>
      <c r="M90" s="31"/>
      <c r="N90" s="31"/>
      <c r="O90" s="31"/>
      <c r="P90" s="31"/>
      <c r="Q90" s="31"/>
      <c r="R90" s="31"/>
      <c r="S90" s="31"/>
      <c r="T90" s="31"/>
      <c r="U90" s="32"/>
      <c r="V90" s="31"/>
    </row>
    <row r="91" spans="2:22" x14ac:dyDescent="0.25">
      <c r="B91" s="31"/>
      <c r="C91" s="31"/>
      <c r="D91" s="31"/>
      <c r="E91" s="31"/>
      <c r="F91" s="31"/>
      <c r="G91" s="31"/>
      <c r="H91" s="31"/>
      <c r="I91" s="31"/>
      <c r="J91" s="31"/>
      <c r="K91" s="31"/>
      <c r="L91" s="31"/>
      <c r="M91" s="31"/>
      <c r="N91" s="31"/>
      <c r="O91" s="31"/>
      <c r="P91" s="31"/>
      <c r="Q91" s="31"/>
      <c r="R91" s="31"/>
      <c r="S91" s="31"/>
      <c r="T91" s="31"/>
      <c r="U91" s="32"/>
      <c r="V91" s="31"/>
    </row>
    <row r="92" spans="2:22" x14ac:dyDescent="0.25">
      <c r="B92" s="31"/>
      <c r="C92" s="31"/>
      <c r="D92" s="31"/>
      <c r="E92" s="31"/>
      <c r="F92" s="31"/>
      <c r="G92" s="31"/>
      <c r="H92" s="31"/>
      <c r="I92" s="31"/>
      <c r="J92" s="31"/>
      <c r="K92" s="31"/>
      <c r="L92" s="31"/>
      <c r="M92" s="31"/>
      <c r="N92" s="31"/>
      <c r="O92" s="31"/>
      <c r="P92" s="31"/>
      <c r="Q92" s="31"/>
      <c r="R92" s="31"/>
      <c r="S92" s="31"/>
      <c r="T92" s="31"/>
      <c r="U92" s="32"/>
      <c r="V92" s="31"/>
    </row>
    <row r="93" spans="2:22" x14ac:dyDescent="0.25">
      <c r="B93" s="31"/>
      <c r="C93" s="31"/>
      <c r="D93" s="31"/>
      <c r="E93" s="31"/>
      <c r="F93" s="31"/>
      <c r="G93" s="31"/>
      <c r="H93" s="31"/>
      <c r="I93" s="31"/>
      <c r="J93" s="31"/>
      <c r="K93" s="31"/>
      <c r="L93" s="31"/>
      <c r="M93" s="31"/>
      <c r="N93" s="31"/>
      <c r="O93" s="31"/>
      <c r="P93" s="31"/>
      <c r="Q93" s="31"/>
      <c r="R93" s="31"/>
      <c r="S93" s="31"/>
      <c r="T93" s="31"/>
      <c r="U93" s="32"/>
      <c r="V93" s="31"/>
    </row>
    <row r="94" spans="2:22" x14ac:dyDescent="0.25">
      <c r="B94" s="31"/>
      <c r="C94" s="31"/>
      <c r="D94" s="31"/>
      <c r="E94" s="31"/>
      <c r="F94" s="31"/>
      <c r="G94" s="31"/>
      <c r="H94" s="31"/>
      <c r="I94" s="31"/>
      <c r="J94" s="31"/>
      <c r="K94" s="31"/>
      <c r="L94" s="31"/>
      <c r="M94" s="31"/>
      <c r="N94" s="31"/>
      <c r="O94" s="31"/>
      <c r="P94" s="31"/>
      <c r="Q94" s="31"/>
      <c r="R94" s="31"/>
      <c r="S94" s="31"/>
      <c r="T94" s="31"/>
      <c r="U94" s="32"/>
      <c r="V94" s="31"/>
    </row>
    <row r="95" spans="2:22" x14ac:dyDescent="0.25">
      <c r="B95" s="31"/>
      <c r="C95" s="31"/>
      <c r="D95" s="31"/>
      <c r="E95" s="31"/>
      <c r="F95" s="31"/>
      <c r="G95" s="31"/>
      <c r="H95" s="31"/>
      <c r="I95" s="31"/>
      <c r="J95" s="31"/>
      <c r="K95" s="31"/>
      <c r="L95" s="31"/>
      <c r="M95" s="31"/>
      <c r="N95" s="31"/>
      <c r="O95" s="31"/>
      <c r="P95" s="31"/>
      <c r="Q95" s="31"/>
      <c r="R95" s="31"/>
      <c r="S95" s="31"/>
      <c r="T95" s="31"/>
      <c r="U95" s="32"/>
      <c r="V95" s="31"/>
    </row>
    <row r="96" spans="2:22" x14ac:dyDescent="0.25">
      <c r="B96" s="31"/>
      <c r="C96" s="31"/>
      <c r="D96" s="31"/>
      <c r="E96" s="31"/>
      <c r="F96" s="31"/>
      <c r="G96" s="31"/>
      <c r="H96" s="31"/>
      <c r="I96" s="31"/>
      <c r="J96" s="31"/>
      <c r="K96" s="31"/>
      <c r="L96" s="31"/>
      <c r="M96" s="31"/>
      <c r="N96" s="31"/>
      <c r="O96" s="31"/>
      <c r="P96" s="31"/>
      <c r="Q96" s="31"/>
      <c r="R96" s="31"/>
      <c r="S96" s="31"/>
      <c r="T96" s="31"/>
      <c r="U96" s="32"/>
      <c r="V96" s="31"/>
    </row>
    <row r="97" spans="2:22" x14ac:dyDescent="0.25">
      <c r="B97" s="31"/>
      <c r="C97" s="31"/>
      <c r="D97" s="31"/>
      <c r="E97" s="31"/>
      <c r="F97" s="31"/>
      <c r="G97" s="31"/>
      <c r="H97" s="31"/>
      <c r="I97" s="31"/>
      <c r="J97" s="31"/>
      <c r="K97" s="31"/>
      <c r="L97" s="31"/>
      <c r="M97" s="31"/>
      <c r="N97" s="31"/>
      <c r="O97" s="31"/>
      <c r="P97" s="31"/>
      <c r="Q97" s="31"/>
      <c r="R97" s="31"/>
      <c r="S97" s="31"/>
      <c r="T97" s="31"/>
      <c r="U97" s="32"/>
      <c r="V97" s="31"/>
    </row>
    <row r="98" spans="2:22" x14ac:dyDescent="0.25">
      <c r="B98" s="31"/>
      <c r="C98" s="31"/>
      <c r="D98" s="31"/>
      <c r="E98" s="31"/>
      <c r="F98" s="31"/>
      <c r="G98" s="31"/>
      <c r="H98" s="31"/>
      <c r="I98" s="31"/>
      <c r="J98" s="31"/>
      <c r="K98" s="31"/>
      <c r="L98" s="31"/>
      <c r="M98" s="31"/>
      <c r="N98" s="31"/>
      <c r="O98" s="31"/>
      <c r="P98" s="31"/>
      <c r="Q98" s="31"/>
      <c r="R98" s="31"/>
      <c r="S98" s="31"/>
      <c r="T98" s="31"/>
      <c r="U98" s="32"/>
      <c r="V98" s="31"/>
    </row>
    <row r="99" spans="2:22" x14ac:dyDescent="0.25">
      <c r="B99" s="31"/>
      <c r="C99" s="31"/>
      <c r="D99" s="31"/>
      <c r="E99" s="31"/>
      <c r="F99" s="31"/>
      <c r="G99" s="31"/>
      <c r="H99" s="31"/>
      <c r="I99" s="31"/>
      <c r="J99" s="31"/>
      <c r="K99" s="31"/>
      <c r="L99" s="31"/>
      <c r="M99" s="31"/>
      <c r="N99" s="31"/>
      <c r="O99" s="31"/>
      <c r="P99" s="31"/>
      <c r="Q99" s="31"/>
      <c r="R99" s="31"/>
      <c r="S99" s="31"/>
      <c r="T99" s="31"/>
      <c r="U99" s="32"/>
      <c r="V99" s="31"/>
    </row>
    <row r="100" spans="2:22" x14ac:dyDescent="0.25">
      <c r="B100" s="31"/>
      <c r="C100" s="31"/>
      <c r="D100" s="31"/>
      <c r="E100" s="31"/>
      <c r="F100" s="31"/>
      <c r="G100" s="31"/>
      <c r="H100" s="31"/>
      <c r="I100" s="31"/>
      <c r="J100" s="31"/>
      <c r="K100" s="31"/>
      <c r="L100" s="31"/>
      <c r="M100" s="31"/>
      <c r="N100" s="31"/>
      <c r="O100" s="31"/>
      <c r="P100" s="31"/>
      <c r="Q100" s="31"/>
      <c r="R100" s="31"/>
      <c r="S100" s="31"/>
      <c r="T100" s="31"/>
      <c r="U100" s="32"/>
      <c r="V100" s="31"/>
    </row>
    <row r="101" spans="2:22" x14ac:dyDescent="0.25">
      <c r="B101" s="31"/>
      <c r="C101" s="31"/>
      <c r="D101" s="31"/>
      <c r="E101" s="31"/>
      <c r="F101" s="31"/>
      <c r="G101" s="31"/>
      <c r="H101" s="31"/>
      <c r="I101" s="31"/>
      <c r="J101" s="31"/>
      <c r="K101" s="31"/>
      <c r="L101" s="31"/>
      <c r="M101" s="31"/>
      <c r="N101" s="31"/>
      <c r="O101" s="31"/>
      <c r="P101" s="31"/>
      <c r="Q101" s="31"/>
      <c r="R101" s="31"/>
      <c r="S101" s="31"/>
      <c r="T101" s="31"/>
      <c r="U101" s="32"/>
      <c r="V101" s="31"/>
    </row>
    <row r="102" spans="2:22" x14ac:dyDescent="0.25">
      <c r="B102" s="31"/>
      <c r="C102" s="31"/>
      <c r="D102" s="31"/>
      <c r="E102" s="31"/>
      <c r="F102" s="31"/>
      <c r="G102" s="31"/>
      <c r="H102" s="31"/>
      <c r="I102" s="31"/>
      <c r="J102" s="31"/>
      <c r="K102" s="31"/>
      <c r="L102" s="31"/>
      <c r="M102" s="31"/>
      <c r="N102" s="31"/>
      <c r="O102" s="31"/>
      <c r="P102" s="31"/>
      <c r="Q102" s="31"/>
      <c r="R102" s="31"/>
      <c r="S102" s="31"/>
      <c r="T102" s="31"/>
      <c r="U102" s="32"/>
      <c r="V102" s="31"/>
    </row>
    <row r="103" spans="2:22" x14ac:dyDescent="0.25">
      <c r="B103" s="31"/>
      <c r="C103" s="31"/>
      <c r="D103" s="31"/>
      <c r="E103" s="31"/>
      <c r="F103" s="31"/>
      <c r="G103" s="31"/>
      <c r="H103" s="31"/>
      <c r="I103" s="31"/>
      <c r="J103" s="31"/>
      <c r="K103" s="31"/>
      <c r="L103" s="31"/>
      <c r="M103" s="31"/>
      <c r="N103" s="31"/>
      <c r="O103" s="31"/>
      <c r="P103" s="31"/>
      <c r="Q103" s="31"/>
      <c r="R103" s="31"/>
      <c r="S103" s="31"/>
      <c r="T103" s="31"/>
      <c r="U103" s="32"/>
      <c r="V103" s="31"/>
    </row>
    <row r="104" spans="2:22" x14ac:dyDescent="0.25">
      <c r="B104" s="31"/>
      <c r="C104" s="31"/>
      <c r="D104" s="31"/>
      <c r="E104" s="31"/>
      <c r="F104" s="31"/>
      <c r="G104" s="31"/>
      <c r="H104" s="31"/>
      <c r="I104" s="31"/>
      <c r="J104" s="31"/>
      <c r="K104" s="31"/>
      <c r="L104" s="31"/>
      <c r="M104" s="31"/>
      <c r="N104" s="31"/>
      <c r="O104" s="31"/>
      <c r="P104" s="31"/>
      <c r="Q104" s="31"/>
      <c r="R104" s="31"/>
      <c r="S104" s="31"/>
      <c r="T104" s="31"/>
      <c r="U104" s="32"/>
      <c r="V104" s="31"/>
    </row>
    <row r="105" spans="2:22" x14ac:dyDescent="0.25">
      <c r="B105" s="31"/>
      <c r="C105" s="31"/>
      <c r="D105" s="31"/>
      <c r="E105" s="31"/>
      <c r="F105" s="31"/>
      <c r="G105" s="31"/>
      <c r="H105" s="31"/>
      <c r="I105" s="31"/>
      <c r="J105" s="31"/>
      <c r="K105" s="31"/>
      <c r="L105" s="31"/>
      <c r="M105" s="31"/>
      <c r="N105" s="31"/>
      <c r="O105" s="31"/>
      <c r="P105" s="31"/>
      <c r="Q105" s="31"/>
      <c r="R105" s="31"/>
      <c r="S105" s="31"/>
      <c r="T105" s="31"/>
      <c r="U105" s="32"/>
      <c r="V105" s="31"/>
    </row>
    <row r="106" spans="2:22" x14ac:dyDescent="0.25">
      <c r="B106" s="31"/>
      <c r="C106" s="31"/>
      <c r="D106" s="31"/>
      <c r="E106" s="31"/>
      <c r="F106" s="31"/>
      <c r="G106" s="31"/>
      <c r="H106" s="31"/>
      <c r="I106" s="31"/>
      <c r="J106" s="31"/>
      <c r="K106" s="31"/>
      <c r="L106" s="31"/>
      <c r="M106" s="31"/>
      <c r="N106" s="31"/>
      <c r="O106" s="31"/>
      <c r="P106" s="31"/>
      <c r="Q106" s="31"/>
      <c r="R106" s="31"/>
      <c r="S106" s="31"/>
      <c r="T106" s="31"/>
      <c r="U106" s="32"/>
      <c r="V106" s="31"/>
    </row>
    <row r="107" spans="2:22" x14ac:dyDescent="0.25">
      <c r="B107" s="31"/>
      <c r="C107" s="31"/>
      <c r="D107" s="31"/>
      <c r="E107" s="31"/>
      <c r="F107" s="31"/>
      <c r="G107" s="31"/>
      <c r="H107" s="31"/>
      <c r="I107" s="31"/>
      <c r="J107" s="31"/>
      <c r="K107" s="31"/>
      <c r="L107" s="31"/>
      <c r="M107" s="31"/>
      <c r="N107" s="31"/>
      <c r="O107" s="31"/>
      <c r="P107" s="31"/>
      <c r="Q107" s="31"/>
      <c r="R107" s="31"/>
      <c r="S107" s="31"/>
      <c r="T107" s="31"/>
      <c r="U107" s="32"/>
      <c r="V107" s="31"/>
    </row>
    <row r="108" spans="2:22" x14ac:dyDescent="0.25">
      <c r="B108" s="31"/>
      <c r="C108" s="31"/>
      <c r="D108" s="31"/>
      <c r="E108" s="31"/>
      <c r="F108" s="31"/>
      <c r="G108" s="31"/>
      <c r="H108" s="31"/>
      <c r="I108" s="31"/>
      <c r="J108" s="31"/>
      <c r="K108" s="31"/>
      <c r="L108" s="31"/>
      <c r="M108" s="31"/>
      <c r="N108" s="31"/>
      <c r="O108" s="31"/>
      <c r="P108" s="31"/>
      <c r="Q108" s="31"/>
      <c r="R108" s="31"/>
      <c r="S108" s="31"/>
      <c r="T108" s="31"/>
      <c r="U108" s="32"/>
      <c r="V108" s="31"/>
    </row>
    <row r="109" spans="2:22" x14ac:dyDescent="0.25">
      <c r="B109" s="31"/>
      <c r="C109" s="31"/>
      <c r="D109" s="31"/>
      <c r="E109" s="31"/>
      <c r="F109" s="31"/>
      <c r="G109" s="31"/>
      <c r="H109" s="31"/>
      <c r="I109" s="31"/>
      <c r="J109" s="31"/>
      <c r="K109" s="31"/>
      <c r="L109" s="31"/>
      <c r="M109" s="31"/>
      <c r="N109" s="31"/>
      <c r="O109" s="31"/>
      <c r="P109" s="31"/>
      <c r="Q109" s="31"/>
      <c r="R109" s="31"/>
      <c r="S109" s="31"/>
      <c r="T109" s="31"/>
      <c r="U109" s="32"/>
      <c r="V109" s="31"/>
    </row>
    <row r="110" spans="2:22" x14ac:dyDescent="0.25">
      <c r="B110" s="31"/>
      <c r="C110" s="31"/>
      <c r="D110" s="31"/>
      <c r="E110" s="31"/>
      <c r="F110" s="31"/>
      <c r="G110" s="31"/>
      <c r="H110" s="31"/>
      <c r="I110" s="31"/>
      <c r="J110" s="31"/>
      <c r="K110" s="31"/>
      <c r="L110" s="31"/>
      <c r="M110" s="31"/>
      <c r="N110" s="31"/>
      <c r="O110" s="31"/>
      <c r="P110" s="31"/>
      <c r="Q110" s="31"/>
      <c r="R110" s="31"/>
      <c r="S110" s="31"/>
      <c r="T110" s="31"/>
      <c r="U110" s="32"/>
      <c r="V110" s="31"/>
    </row>
    <row r="111" spans="2:22" x14ac:dyDescent="0.25">
      <c r="B111" s="31"/>
      <c r="C111" s="31"/>
      <c r="D111" s="31"/>
      <c r="E111" s="31"/>
      <c r="F111" s="31"/>
      <c r="G111" s="31"/>
      <c r="H111" s="31"/>
      <c r="I111" s="31"/>
      <c r="J111" s="31"/>
      <c r="K111" s="31"/>
      <c r="L111" s="31"/>
      <c r="M111" s="31"/>
      <c r="N111" s="31"/>
      <c r="O111" s="31"/>
      <c r="P111" s="31"/>
      <c r="Q111" s="31"/>
      <c r="R111" s="31"/>
      <c r="S111" s="31"/>
      <c r="T111" s="31"/>
      <c r="U111" s="32"/>
      <c r="V111" s="31"/>
    </row>
    <row r="112" spans="2:22" x14ac:dyDescent="0.25">
      <c r="B112" s="31"/>
      <c r="C112" s="31"/>
      <c r="D112" s="31"/>
      <c r="E112" s="31"/>
      <c r="F112" s="31"/>
      <c r="G112" s="31"/>
      <c r="H112" s="31"/>
      <c r="I112" s="31"/>
      <c r="J112" s="31"/>
      <c r="K112" s="31"/>
      <c r="L112" s="31"/>
      <c r="M112" s="31"/>
      <c r="N112" s="31"/>
      <c r="O112" s="31"/>
      <c r="P112" s="31"/>
      <c r="Q112" s="31"/>
      <c r="R112" s="31"/>
      <c r="S112" s="31"/>
      <c r="T112" s="31"/>
      <c r="U112" s="32"/>
      <c r="V112" s="31"/>
    </row>
    <row r="113" spans="2:22" x14ac:dyDescent="0.25">
      <c r="B113" s="31"/>
      <c r="C113" s="31"/>
      <c r="D113" s="31"/>
      <c r="E113" s="31"/>
      <c r="F113" s="31"/>
      <c r="G113" s="31"/>
      <c r="H113" s="31"/>
      <c r="I113" s="31"/>
      <c r="J113" s="31"/>
      <c r="K113" s="31"/>
      <c r="L113" s="31"/>
      <c r="M113" s="31"/>
      <c r="N113" s="31"/>
      <c r="O113" s="31"/>
      <c r="P113" s="31"/>
      <c r="Q113" s="31"/>
      <c r="R113" s="31"/>
      <c r="S113" s="31"/>
      <c r="T113" s="31"/>
      <c r="U113" s="32"/>
      <c r="V113" s="31"/>
    </row>
    <row r="114" spans="2:22" x14ac:dyDescent="0.25">
      <c r="B114" s="31"/>
      <c r="C114" s="31"/>
      <c r="D114" s="31"/>
      <c r="E114" s="31"/>
      <c r="F114" s="31"/>
      <c r="G114" s="31"/>
      <c r="H114" s="31"/>
      <c r="I114" s="31"/>
      <c r="J114" s="31"/>
      <c r="K114" s="31"/>
      <c r="L114" s="31"/>
      <c r="M114" s="31"/>
      <c r="N114" s="31"/>
      <c r="O114" s="31"/>
      <c r="P114" s="31"/>
      <c r="Q114" s="31"/>
      <c r="R114" s="31"/>
      <c r="S114" s="31"/>
      <c r="T114" s="31"/>
      <c r="U114" s="32"/>
      <c r="V114" s="31"/>
    </row>
    <row r="115" spans="2:22" x14ac:dyDescent="0.25">
      <c r="B115" s="31"/>
      <c r="C115" s="31"/>
      <c r="D115" s="31"/>
      <c r="E115" s="31"/>
      <c r="F115" s="31"/>
      <c r="G115" s="31"/>
      <c r="H115" s="31"/>
      <c r="I115" s="31"/>
      <c r="J115" s="31"/>
      <c r="K115" s="31"/>
      <c r="L115" s="31"/>
      <c r="M115" s="31"/>
      <c r="N115" s="31"/>
      <c r="O115" s="31"/>
      <c r="P115" s="31"/>
      <c r="Q115" s="31"/>
      <c r="R115" s="31"/>
      <c r="S115" s="31"/>
      <c r="T115" s="31"/>
      <c r="U115" s="32"/>
      <c r="V115" s="31"/>
    </row>
    <row r="116" spans="2:22" x14ac:dyDescent="0.25">
      <c r="B116" s="31"/>
      <c r="C116" s="31"/>
      <c r="D116" s="31"/>
      <c r="E116" s="31"/>
      <c r="F116" s="31"/>
      <c r="G116" s="31"/>
      <c r="H116" s="31"/>
      <c r="I116" s="31"/>
      <c r="J116" s="31"/>
      <c r="K116" s="31"/>
      <c r="L116" s="31"/>
      <c r="M116" s="31"/>
      <c r="N116" s="31"/>
      <c r="O116" s="31"/>
      <c r="P116" s="31"/>
      <c r="Q116" s="31"/>
      <c r="R116" s="31"/>
      <c r="S116" s="31"/>
      <c r="T116" s="31"/>
      <c r="U116" s="32"/>
      <c r="V116" s="31"/>
    </row>
    <row r="117" spans="2:22" x14ac:dyDescent="0.25">
      <c r="B117" s="31"/>
      <c r="C117" s="31"/>
      <c r="D117" s="31"/>
      <c r="E117" s="31"/>
      <c r="F117" s="31"/>
      <c r="G117" s="31"/>
      <c r="H117" s="31"/>
      <c r="I117" s="31"/>
      <c r="J117" s="31"/>
      <c r="K117" s="31"/>
      <c r="L117" s="31"/>
      <c r="M117" s="31"/>
      <c r="N117" s="31"/>
      <c r="O117" s="31"/>
      <c r="P117" s="31"/>
      <c r="Q117" s="31"/>
      <c r="R117" s="31"/>
      <c r="S117" s="31"/>
      <c r="T117" s="31"/>
      <c r="U117" s="32"/>
      <c r="V117" s="31"/>
    </row>
    <row r="118" spans="2:22" x14ac:dyDescent="0.25">
      <c r="B118" s="31"/>
      <c r="C118" s="31"/>
      <c r="D118" s="31"/>
      <c r="E118" s="31"/>
      <c r="F118" s="31"/>
      <c r="G118" s="31"/>
      <c r="H118" s="31"/>
      <c r="I118" s="31"/>
      <c r="J118" s="31"/>
      <c r="K118" s="31"/>
      <c r="L118" s="31"/>
      <c r="M118" s="31"/>
      <c r="N118" s="31"/>
      <c r="O118" s="31"/>
      <c r="P118" s="31"/>
      <c r="Q118" s="31"/>
      <c r="R118" s="31"/>
      <c r="S118" s="31"/>
      <c r="T118" s="31"/>
      <c r="U118" s="32"/>
      <c r="V118" s="31"/>
    </row>
    <row r="119" spans="2:22" x14ac:dyDescent="0.25">
      <c r="B119" s="31"/>
      <c r="C119" s="31"/>
      <c r="D119" s="31"/>
      <c r="E119" s="31"/>
      <c r="F119" s="31"/>
      <c r="G119" s="31"/>
      <c r="H119" s="31"/>
      <c r="I119" s="31"/>
      <c r="J119" s="31"/>
      <c r="K119" s="31"/>
      <c r="L119" s="31"/>
      <c r="M119" s="31"/>
      <c r="N119" s="31"/>
      <c r="O119" s="31"/>
      <c r="P119" s="31"/>
      <c r="Q119" s="31"/>
      <c r="R119" s="31"/>
      <c r="S119" s="31"/>
      <c r="T119" s="31"/>
      <c r="U119" s="32"/>
      <c r="V119" s="31"/>
    </row>
    <row r="120" spans="2:22" x14ac:dyDescent="0.25">
      <c r="B120" s="31"/>
      <c r="C120" s="31"/>
      <c r="D120" s="31"/>
      <c r="E120" s="31"/>
      <c r="F120" s="31"/>
      <c r="G120" s="31"/>
      <c r="H120" s="31"/>
      <c r="I120" s="31"/>
      <c r="J120" s="31"/>
      <c r="K120" s="31"/>
      <c r="L120" s="31"/>
      <c r="M120" s="31"/>
      <c r="N120" s="31"/>
      <c r="O120" s="31"/>
      <c r="P120" s="31"/>
      <c r="Q120" s="31"/>
      <c r="R120" s="31"/>
      <c r="S120" s="31"/>
      <c r="T120" s="31"/>
      <c r="U120" s="32"/>
      <c r="V120" s="31"/>
    </row>
    <row r="121" spans="2:22" x14ac:dyDescent="0.25">
      <c r="B121" s="31"/>
      <c r="C121" s="31"/>
      <c r="D121" s="31"/>
      <c r="E121" s="31"/>
      <c r="F121" s="31"/>
      <c r="G121" s="31"/>
      <c r="H121" s="31"/>
      <c r="I121" s="31"/>
      <c r="J121" s="31"/>
      <c r="K121" s="31"/>
      <c r="L121" s="31"/>
      <c r="M121" s="31"/>
      <c r="N121" s="31"/>
      <c r="O121" s="31"/>
      <c r="P121" s="31"/>
      <c r="Q121" s="31"/>
      <c r="R121" s="31"/>
      <c r="S121" s="31"/>
      <c r="T121" s="31"/>
      <c r="U121" s="32"/>
      <c r="V121" s="31"/>
    </row>
    <row r="122" spans="2:22" x14ac:dyDescent="0.25">
      <c r="B122" s="31"/>
      <c r="C122" s="31"/>
      <c r="D122" s="31"/>
      <c r="E122" s="31"/>
      <c r="F122" s="31"/>
      <c r="G122" s="31"/>
      <c r="H122" s="31"/>
      <c r="I122" s="31"/>
      <c r="J122" s="31"/>
      <c r="K122" s="31"/>
      <c r="L122" s="31"/>
      <c r="M122" s="31"/>
      <c r="N122" s="31"/>
      <c r="O122" s="31"/>
      <c r="P122" s="31"/>
      <c r="Q122" s="31"/>
      <c r="R122" s="31"/>
      <c r="S122" s="31"/>
      <c r="T122" s="31"/>
      <c r="U122" s="32"/>
      <c r="V122" s="31"/>
    </row>
    <row r="123" spans="2:22" x14ac:dyDescent="0.25">
      <c r="B123" s="31"/>
      <c r="C123" s="31"/>
      <c r="D123" s="31"/>
      <c r="E123" s="31"/>
      <c r="F123" s="31"/>
      <c r="G123" s="31"/>
      <c r="H123" s="31"/>
      <c r="I123" s="31"/>
      <c r="J123" s="31"/>
      <c r="K123" s="31"/>
      <c r="L123" s="31"/>
      <c r="M123" s="31"/>
      <c r="N123" s="31"/>
      <c r="O123" s="31"/>
      <c r="P123" s="31"/>
      <c r="Q123" s="31"/>
      <c r="R123" s="31"/>
      <c r="S123" s="31"/>
      <c r="T123" s="31"/>
      <c r="U123" s="32"/>
      <c r="V123" s="31"/>
    </row>
    <row r="124" spans="2:22" x14ac:dyDescent="0.25">
      <c r="B124" s="31"/>
      <c r="C124" s="31"/>
      <c r="D124" s="31"/>
      <c r="E124" s="31"/>
      <c r="F124" s="31"/>
      <c r="G124" s="31"/>
      <c r="H124" s="31"/>
      <c r="I124" s="31"/>
      <c r="J124" s="31"/>
      <c r="K124" s="31"/>
      <c r="L124" s="31"/>
      <c r="M124" s="31"/>
      <c r="N124" s="31"/>
      <c r="O124" s="31"/>
      <c r="P124" s="31"/>
      <c r="Q124" s="31"/>
      <c r="R124" s="31"/>
      <c r="S124" s="31"/>
      <c r="T124" s="31"/>
      <c r="U124" s="32"/>
      <c r="V124" s="31"/>
    </row>
    <row r="125" spans="2:22" x14ac:dyDescent="0.25">
      <c r="B125" s="31"/>
      <c r="C125" s="31"/>
      <c r="D125" s="31"/>
      <c r="E125" s="31"/>
      <c r="F125" s="31"/>
      <c r="G125" s="31"/>
      <c r="H125" s="31"/>
      <c r="I125" s="31"/>
      <c r="J125" s="31"/>
      <c r="K125" s="31"/>
      <c r="L125" s="31"/>
      <c r="M125" s="31"/>
      <c r="N125" s="31"/>
      <c r="O125" s="31"/>
      <c r="P125" s="31"/>
      <c r="Q125" s="31"/>
      <c r="R125" s="31"/>
      <c r="S125" s="31"/>
      <c r="T125" s="31"/>
      <c r="U125" s="32"/>
      <c r="V125" s="31"/>
    </row>
    <row r="126" spans="2:22" x14ac:dyDescent="0.25">
      <c r="B126" s="31"/>
      <c r="C126" s="31"/>
      <c r="D126" s="31"/>
      <c r="E126" s="31"/>
      <c r="F126" s="31"/>
      <c r="G126" s="31"/>
      <c r="H126" s="31"/>
      <c r="I126" s="31"/>
      <c r="J126" s="31"/>
      <c r="K126" s="31"/>
      <c r="L126" s="31"/>
      <c r="M126" s="31"/>
      <c r="N126" s="31"/>
      <c r="O126" s="31"/>
      <c r="P126" s="31"/>
      <c r="Q126" s="31"/>
      <c r="R126" s="31"/>
      <c r="S126" s="31"/>
      <c r="T126" s="31"/>
      <c r="U126" s="32"/>
      <c r="V126" s="31"/>
    </row>
    <row r="127" spans="2:22" x14ac:dyDescent="0.25">
      <c r="B127" s="31"/>
      <c r="C127" s="31"/>
      <c r="D127" s="31"/>
      <c r="E127" s="31"/>
      <c r="F127" s="31"/>
      <c r="G127" s="31"/>
      <c r="H127" s="31"/>
      <c r="I127" s="31"/>
      <c r="J127" s="31"/>
      <c r="K127" s="31"/>
      <c r="L127" s="31"/>
      <c r="M127" s="31"/>
      <c r="N127" s="31"/>
      <c r="O127" s="31"/>
      <c r="P127" s="31"/>
      <c r="Q127" s="31"/>
      <c r="R127" s="31"/>
      <c r="S127" s="31"/>
      <c r="T127" s="31"/>
      <c r="U127" s="32"/>
      <c r="V127" s="31"/>
    </row>
    <row r="128" spans="2:22" x14ac:dyDescent="0.25">
      <c r="B128" s="31"/>
      <c r="C128" s="31"/>
      <c r="D128" s="31"/>
      <c r="E128" s="31"/>
      <c r="F128" s="31"/>
      <c r="G128" s="31"/>
      <c r="H128" s="31"/>
      <c r="I128" s="31"/>
      <c r="J128" s="31"/>
      <c r="K128" s="31"/>
      <c r="L128" s="31"/>
      <c r="M128" s="31"/>
      <c r="N128" s="31"/>
      <c r="O128" s="31"/>
      <c r="P128" s="31"/>
      <c r="Q128" s="31"/>
      <c r="R128" s="31"/>
      <c r="S128" s="31"/>
      <c r="T128" s="31"/>
      <c r="U128" s="32"/>
      <c r="V128" s="31"/>
    </row>
    <row r="129" spans="2:22" x14ac:dyDescent="0.25">
      <c r="B129" s="31"/>
      <c r="C129" s="31"/>
      <c r="D129" s="31"/>
      <c r="E129" s="31"/>
      <c r="F129" s="31"/>
      <c r="G129" s="31"/>
      <c r="H129" s="31"/>
      <c r="I129" s="31"/>
      <c r="J129" s="31"/>
      <c r="K129" s="31"/>
      <c r="L129" s="31"/>
      <c r="M129" s="31"/>
      <c r="N129" s="31"/>
      <c r="O129" s="31"/>
      <c r="P129" s="31"/>
      <c r="Q129" s="31"/>
      <c r="R129" s="31"/>
      <c r="S129" s="31"/>
      <c r="T129" s="31"/>
      <c r="U129" s="32"/>
      <c r="V129" s="31"/>
    </row>
    <row r="130" spans="2:22" x14ac:dyDescent="0.25">
      <c r="B130" s="31"/>
      <c r="C130" s="31"/>
      <c r="D130" s="31"/>
      <c r="E130" s="31"/>
      <c r="F130" s="31"/>
      <c r="G130" s="31"/>
      <c r="H130" s="31"/>
      <c r="I130" s="31"/>
      <c r="J130" s="31"/>
      <c r="K130" s="31"/>
      <c r="L130" s="31"/>
      <c r="M130" s="31"/>
      <c r="N130" s="31"/>
      <c r="O130" s="31"/>
      <c r="P130" s="31"/>
      <c r="Q130" s="31"/>
      <c r="R130" s="31"/>
      <c r="S130" s="31"/>
      <c r="T130" s="31"/>
      <c r="U130" s="32"/>
      <c r="V130" s="31"/>
    </row>
    <row r="131" spans="2:22" x14ac:dyDescent="0.25">
      <c r="B131" s="31"/>
      <c r="C131" s="31"/>
      <c r="D131" s="31"/>
      <c r="E131" s="31"/>
      <c r="F131" s="31"/>
      <c r="G131" s="31"/>
      <c r="H131" s="31"/>
      <c r="I131" s="31"/>
      <c r="J131" s="31"/>
      <c r="K131" s="31"/>
      <c r="L131" s="31"/>
      <c r="M131" s="31"/>
      <c r="N131" s="31"/>
      <c r="O131" s="31"/>
      <c r="P131" s="31"/>
      <c r="Q131" s="31"/>
      <c r="R131" s="31"/>
      <c r="S131" s="31"/>
      <c r="T131" s="31"/>
      <c r="U131" s="32"/>
      <c r="V131" s="31"/>
    </row>
    <row r="132" spans="2:22" x14ac:dyDescent="0.25">
      <c r="B132" s="31"/>
      <c r="C132" s="31"/>
      <c r="D132" s="31"/>
      <c r="E132" s="31"/>
      <c r="F132" s="31"/>
      <c r="G132" s="31"/>
      <c r="H132" s="31"/>
      <c r="I132" s="31"/>
      <c r="J132" s="31"/>
      <c r="K132" s="31"/>
      <c r="L132" s="31"/>
      <c r="M132" s="31"/>
      <c r="N132" s="31"/>
      <c r="O132" s="31"/>
      <c r="P132" s="31"/>
      <c r="Q132" s="31"/>
      <c r="R132" s="31"/>
      <c r="S132" s="31"/>
      <c r="T132" s="31"/>
      <c r="U132" s="32"/>
      <c r="V132" s="31"/>
    </row>
    <row r="133" spans="2:22" x14ac:dyDescent="0.25">
      <c r="B133" s="31"/>
      <c r="C133" s="31"/>
      <c r="D133" s="31"/>
      <c r="E133" s="31"/>
      <c r="F133" s="31"/>
      <c r="G133" s="31"/>
      <c r="H133" s="31"/>
      <c r="I133" s="31"/>
      <c r="J133" s="31"/>
      <c r="K133" s="31"/>
      <c r="L133" s="31"/>
      <c r="M133" s="31"/>
      <c r="N133" s="31"/>
      <c r="O133" s="31"/>
      <c r="P133" s="31"/>
      <c r="Q133" s="31"/>
      <c r="R133" s="31"/>
      <c r="S133" s="31"/>
      <c r="T133" s="31"/>
      <c r="U133" s="32"/>
      <c r="V133" s="31"/>
    </row>
    <row r="134" spans="2:22" x14ac:dyDescent="0.25">
      <c r="B134" s="31"/>
      <c r="C134" s="31"/>
      <c r="D134" s="31"/>
      <c r="E134" s="31"/>
      <c r="F134" s="31"/>
      <c r="G134" s="31"/>
      <c r="H134" s="31"/>
      <c r="I134" s="31"/>
      <c r="J134" s="31"/>
      <c r="K134" s="31"/>
      <c r="L134" s="31"/>
      <c r="M134" s="31"/>
      <c r="N134" s="31"/>
      <c r="O134" s="31"/>
      <c r="P134" s="31"/>
      <c r="Q134" s="31"/>
      <c r="R134" s="31"/>
      <c r="S134" s="31"/>
      <c r="T134" s="31"/>
      <c r="U134" s="32"/>
      <c r="V134" s="31"/>
    </row>
    <row r="135" spans="2:22" x14ac:dyDescent="0.25">
      <c r="B135" s="31"/>
      <c r="C135" s="31"/>
      <c r="D135" s="31"/>
      <c r="E135" s="31"/>
      <c r="F135" s="31"/>
      <c r="G135" s="31"/>
      <c r="H135" s="31"/>
      <c r="I135" s="31"/>
      <c r="J135" s="31"/>
      <c r="K135" s="31"/>
      <c r="L135" s="31"/>
      <c r="M135" s="31"/>
      <c r="N135" s="31"/>
      <c r="O135" s="31"/>
      <c r="P135" s="31"/>
      <c r="Q135" s="31"/>
      <c r="R135" s="31"/>
      <c r="S135" s="31"/>
      <c r="T135" s="31"/>
      <c r="U135" s="32"/>
      <c r="V135" s="31"/>
    </row>
    <row r="136" spans="2:22" x14ac:dyDescent="0.25">
      <c r="B136" s="31"/>
      <c r="C136" s="31"/>
      <c r="D136" s="31"/>
      <c r="E136" s="31"/>
      <c r="F136" s="31"/>
      <c r="G136" s="31"/>
      <c r="H136" s="31"/>
      <c r="I136" s="31"/>
      <c r="J136" s="31"/>
      <c r="K136" s="31"/>
      <c r="L136" s="31"/>
      <c r="M136" s="31"/>
      <c r="N136" s="31"/>
      <c r="O136" s="31"/>
      <c r="P136" s="31"/>
      <c r="Q136" s="31"/>
      <c r="R136" s="31"/>
      <c r="S136" s="31"/>
      <c r="T136" s="31"/>
      <c r="U136" s="32"/>
      <c r="V136" s="31"/>
    </row>
    <row r="137" spans="2:22" x14ac:dyDescent="0.25">
      <c r="B137" s="31"/>
      <c r="C137" s="31"/>
      <c r="D137" s="31"/>
      <c r="E137" s="31"/>
      <c r="F137" s="31"/>
      <c r="G137" s="31"/>
      <c r="H137" s="31"/>
      <c r="I137" s="31"/>
      <c r="J137" s="31"/>
      <c r="K137" s="31"/>
      <c r="L137" s="31"/>
      <c r="M137" s="31"/>
      <c r="N137" s="31"/>
      <c r="O137" s="31"/>
      <c r="P137" s="31"/>
      <c r="Q137" s="31"/>
      <c r="R137" s="31"/>
      <c r="S137" s="31"/>
      <c r="T137" s="31"/>
      <c r="U137" s="32"/>
      <c r="V137" s="31"/>
    </row>
    <row r="138" spans="2:22" x14ac:dyDescent="0.25">
      <c r="B138" s="31"/>
      <c r="C138" s="31"/>
      <c r="D138" s="31"/>
      <c r="E138" s="31"/>
      <c r="F138" s="31"/>
      <c r="G138" s="31"/>
      <c r="H138" s="31"/>
      <c r="I138" s="31"/>
      <c r="J138" s="31"/>
      <c r="K138" s="31"/>
      <c r="L138" s="31"/>
      <c r="M138" s="31"/>
      <c r="N138" s="31"/>
      <c r="O138" s="31"/>
      <c r="P138" s="31"/>
      <c r="Q138" s="31"/>
      <c r="R138" s="31"/>
      <c r="S138" s="31"/>
      <c r="T138" s="31"/>
      <c r="U138" s="32"/>
      <c r="V138" s="31"/>
    </row>
    <row r="139" spans="2:22" x14ac:dyDescent="0.25">
      <c r="B139" s="31"/>
      <c r="C139" s="31"/>
      <c r="D139" s="31"/>
      <c r="E139" s="31"/>
      <c r="F139" s="31"/>
      <c r="G139" s="31"/>
      <c r="H139" s="31"/>
      <c r="I139" s="31"/>
      <c r="J139" s="31"/>
      <c r="K139" s="31"/>
      <c r="L139" s="31"/>
      <c r="M139" s="31"/>
      <c r="N139" s="31"/>
      <c r="O139" s="31"/>
      <c r="P139" s="31"/>
      <c r="Q139" s="31"/>
      <c r="R139" s="31"/>
      <c r="S139" s="31"/>
      <c r="T139" s="31"/>
      <c r="U139" s="32"/>
      <c r="V139" s="31"/>
    </row>
    <row r="140" spans="2:22" x14ac:dyDescent="0.25">
      <c r="B140" s="31"/>
      <c r="C140" s="31"/>
      <c r="D140" s="31"/>
      <c r="E140" s="31"/>
      <c r="F140" s="31"/>
      <c r="G140" s="31"/>
      <c r="H140" s="31"/>
      <c r="I140" s="31"/>
      <c r="J140" s="31"/>
      <c r="K140" s="31"/>
      <c r="L140" s="31"/>
      <c r="M140" s="31"/>
      <c r="N140" s="31"/>
      <c r="O140" s="31"/>
      <c r="P140" s="31"/>
      <c r="Q140" s="31"/>
      <c r="R140" s="31"/>
      <c r="S140" s="31"/>
      <c r="T140" s="31"/>
      <c r="U140" s="32"/>
      <c r="V140" s="31"/>
    </row>
    <row r="141" spans="2:22" x14ac:dyDescent="0.25">
      <c r="B141" s="31"/>
      <c r="C141" s="31"/>
      <c r="D141" s="31"/>
      <c r="E141" s="31"/>
      <c r="F141" s="31"/>
      <c r="G141" s="31"/>
      <c r="H141" s="31"/>
      <c r="I141" s="31"/>
      <c r="J141" s="31"/>
      <c r="K141" s="31"/>
      <c r="L141" s="31"/>
      <c r="M141" s="31"/>
      <c r="N141" s="31"/>
      <c r="O141" s="31"/>
      <c r="P141" s="31"/>
      <c r="Q141" s="31"/>
      <c r="R141" s="31"/>
      <c r="S141" s="31"/>
      <c r="T141" s="31"/>
      <c r="U141" s="32"/>
      <c r="V141" s="31"/>
    </row>
    <row r="142" spans="2:22" x14ac:dyDescent="0.25">
      <c r="B142" s="31"/>
      <c r="C142" s="31"/>
      <c r="D142" s="31"/>
      <c r="E142" s="31"/>
      <c r="F142" s="31"/>
      <c r="G142" s="31"/>
      <c r="H142" s="31"/>
      <c r="I142" s="31"/>
      <c r="J142" s="31"/>
      <c r="K142" s="31"/>
      <c r="L142" s="31"/>
      <c r="M142" s="31"/>
      <c r="N142" s="31"/>
      <c r="O142" s="31"/>
      <c r="P142" s="31"/>
      <c r="Q142" s="31"/>
      <c r="R142" s="31"/>
      <c r="S142" s="31"/>
      <c r="T142" s="31"/>
      <c r="U142" s="32"/>
      <c r="V142" s="31"/>
    </row>
    <row r="143" spans="2:22" x14ac:dyDescent="0.25">
      <c r="B143" s="31"/>
      <c r="C143" s="31"/>
      <c r="D143" s="31"/>
      <c r="E143" s="31"/>
      <c r="F143" s="31"/>
      <c r="G143" s="31"/>
      <c r="H143" s="31"/>
      <c r="I143" s="31"/>
      <c r="J143" s="31"/>
      <c r="K143" s="31"/>
      <c r="L143" s="31"/>
      <c r="M143" s="31"/>
      <c r="N143" s="31"/>
      <c r="O143" s="31"/>
      <c r="P143" s="31"/>
      <c r="Q143" s="31"/>
      <c r="R143" s="31"/>
      <c r="S143" s="31"/>
      <c r="T143" s="31"/>
      <c r="U143" s="32"/>
      <c r="V143" s="31"/>
    </row>
    <row r="144" spans="2:22" x14ac:dyDescent="0.25">
      <c r="B144" s="31"/>
      <c r="C144" s="31"/>
      <c r="D144" s="31"/>
      <c r="E144" s="31"/>
      <c r="F144" s="31"/>
      <c r="G144" s="31"/>
      <c r="H144" s="31"/>
      <c r="I144" s="31"/>
      <c r="J144" s="31"/>
      <c r="K144" s="31"/>
      <c r="L144" s="31"/>
      <c r="M144" s="31"/>
      <c r="N144" s="31"/>
      <c r="O144" s="31"/>
      <c r="P144" s="31"/>
      <c r="Q144" s="31"/>
      <c r="R144" s="31"/>
      <c r="S144" s="31"/>
      <c r="T144" s="31"/>
      <c r="U144" s="32"/>
      <c r="V144" s="31"/>
    </row>
    <row r="145" spans="2:22" x14ac:dyDescent="0.25">
      <c r="B145" s="31"/>
      <c r="C145" s="31"/>
      <c r="D145" s="31"/>
      <c r="E145" s="31"/>
      <c r="F145" s="31"/>
      <c r="G145" s="31"/>
      <c r="H145" s="31"/>
      <c r="I145" s="31"/>
      <c r="J145" s="31"/>
      <c r="K145" s="31"/>
      <c r="L145" s="31"/>
      <c r="M145" s="31"/>
      <c r="N145" s="31"/>
      <c r="O145" s="31"/>
      <c r="P145" s="31"/>
      <c r="Q145" s="31"/>
      <c r="R145" s="31"/>
      <c r="S145" s="31"/>
      <c r="T145" s="31"/>
      <c r="U145" s="32"/>
      <c r="V145" s="31"/>
    </row>
    <row r="146" spans="2:22" x14ac:dyDescent="0.25">
      <c r="B146" s="31"/>
      <c r="C146" s="31"/>
      <c r="D146" s="31"/>
      <c r="E146" s="31"/>
      <c r="F146" s="31"/>
      <c r="G146" s="31"/>
      <c r="H146" s="31"/>
      <c r="I146" s="31"/>
      <c r="J146" s="31"/>
      <c r="K146" s="31"/>
      <c r="L146" s="31"/>
      <c r="M146" s="31"/>
      <c r="N146" s="31"/>
      <c r="O146" s="31"/>
      <c r="P146" s="31"/>
      <c r="Q146" s="31"/>
      <c r="R146" s="31"/>
      <c r="S146" s="31"/>
      <c r="T146" s="31"/>
      <c r="U146" s="32"/>
      <c r="V146" s="31"/>
    </row>
    <row r="147" spans="2:22" x14ac:dyDescent="0.25">
      <c r="B147" s="31"/>
      <c r="C147" s="31"/>
      <c r="D147" s="31"/>
      <c r="E147" s="31"/>
      <c r="F147" s="31"/>
      <c r="G147" s="31"/>
      <c r="H147" s="31"/>
      <c r="I147" s="31"/>
      <c r="J147" s="31"/>
      <c r="K147" s="31"/>
      <c r="L147" s="31"/>
      <c r="M147" s="31"/>
      <c r="N147" s="31"/>
      <c r="O147" s="31"/>
      <c r="P147" s="31"/>
      <c r="Q147" s="31"/>
      <c r="R147" s="31"/>
      <c r="S147" s="31"/>
      <c r="T147" s="31"/>
      <c r="U147" s="32"/>
      <c r="V147" s="31"/>
    </row>
    <row r="148" spans="2:22" x14ac:dyDescent="0.25">
      <c r="B148" s="31"/>
      <c r="C148" s="31"/>
      <c r="D148" s="31"/>
      <c r="E148" s="31"/>
      <c r="F148" s="31"/>
      <c r="G148" s="31"/>
      <c r="H148" s="31"/>
      <c r="I148" s="31"/>
      <c r="J148" s="31"/>
      <c r="K148" s="31"/>
      <c r="L148" s="31"/>
      <c r="M148" s="31"/>
      <c r="N148" s="31"/>
      <c r="O148" s="31"/>
      <c r="P148" s="31"/>
      <c r="Q148" s="31"/>
      <c r="R148" s="31"/>
      <c r="S148" s="31"/>
      <c r="T148" s="31"/>
      <c r="U148" s="32"/>
      <c r="V148" s="31"/>
    </row>
    <row r="149" spans="2:22" x14ac:dyDescent="0.25">
      <c r="B149" s="31"/>
      <c r="C149" s="31"/>
      <c r="D149" s="31"/>
      <c r="E149" s="31"/>
      <c r="F149" s="31"/>
      <c r="G149" s="31"/>
      <c r="H149" s="31"/>
      <c r="I149" s="31"/>
      <c r="J149" s="31"/>
      <c r="K149" s="31"/>
      <c r="L149" s="31"/>
      <c r="M149" s="31"/>
      <c r="N149" s="31"/>
      <c r="O149" s="31"/>
      <c r="P149" s="31"/>
      <c r="Q149" s="31"/>
      <c r="R149" s="31"/>
      <c r="S149" s="31"/>
      <c r="T149" s="31"/>
      <c r="U149" s="32"/>
      <c r="V149" s="31"/>
    </row>
    <row r="150" spans="2:22" x14ac:dyDescent="0.25">
      <c r="B150" s="31"/>
      <c r="C150" s="31"/>
      <c r="D150" s="31"/>
      <c r="E150" s="31"/>
      <c r="F150" s="31"/>
      <c r="G150" s="31"/>
      <c r="H150" s="31"/>
      <c r="I150" s="31"/>
      <c r="J150" s="31"/>
      <c r="K150" s="31"/>
      <c r="L150" s="31"/>
      <c r="M150" s="31"/>
      <c r="N150" s="31"/>
      <c r="O150" s="31"/>
      <c r="P150" s="31"/>
      <c r="Q150" s="31"/>
      <c r="R150" s="31"/>
      <c r="S150" s="31"/>
      <c r="T150" s="31"/>
      <c r="U150" s="32"/>
      <c r="V150" s="31"/>
    </row>
    <row r="151" spans="2:22" x14ac:dyDescent="0.25">
      <c r="B151" s="31"/>
      <c r="C151" s="31"/>
      <c r="D151" s="31"/>
      <c r="E151" s="31"/>
      <c r="F151" s="31"/>
      <c r="G151" s="31"/>
      <c r="H151" s="31"/>
      <c r="I151" s="31"/>
      <c r="J151" s="31"/>
      <c r="K151" s="31"/>
      <c r="L151" s="31"/>
      <c r="M151" s="31"/>
      <c r="N151" s="31"/>
      <c r="O151" s="31"/>
      <c r="P151" s="31"/>
      <c r="Q151" s="31"/>
      <c r="R151" s="31"/>
      <c r="S151" s="31"/>
      <c r="T151" s="31"/>
      <c r="U151" s="32"/>
      <c r="V151" s="31"/>
    </row>
    <row r="152" spans="2:22" x14ac:dyDescent="0.25">
      <c r="B152" s="31"/>
      <c r="C152" s="31"/>
      <c r="D152" s="31"/>
      <c r="E152" s="31"/>
      <c r="F152" s="31"/>
      <c r="G152" s="31"/>
      <c r="H152" s="31"/>
      <c r="I152" s="31"/>
      <c r="J152" s="31"/>
      <c r="K152" s="31"/>
      <c r="L152" s="31"/>
      <c r="M152" s="31"/>
      <c r="N152" s="31"/>
      <c r="O152" s="31"/>
      <c r="P152" s="31"/>
      <c r="Q152" s="31"/>
      <c r="R152" s="31"/>
      <c r="S152" s="31"/>
      <c r="T152" s="31"/>
      <c r="U152" s="32"/>
      <c r="V152" s="31"/>
    </row>
    <row r="153" spans="2:22" x14ac:dyDescent="0.25">
      <c r="B153" s="31"/>
      <c r="C153" s="31"/>
      <c r="D153" s="31"/>
      <c r="E153" s="31"/>
      <c r="F153" s="31"/>
      <c r="G153" s="31"/>
      <c r="H153" s="31"/>
      <c r="I153" s="31"/>
      <c r="J153" s="31"/>
      <c r="K153" s="31"/>
      <c r="L153" s="31"/>
      <c r="M153" s="31"/>
      <c r="N153" s="31"/>
      <c r="O153" s="31"/>
      <c r="P153" s="31"/>
      <c r="Q153" s="31"/>
      <c r="R153" s="31"/>
      <c r="S153" s="31"/>
      <c r="T153" s="31"/>
      <c r="U153" s="32"/>
      <c r="V153" s="31"/>
    </row>
    <row r="154" spans="2:22" x14ac:dyDescent="0.25">
      <c r="B154" s="31"/>
      <c r="C154" s="31"/>
      <c r="D154" s="31"/>
      <c r="E154" s="31"/>
      <c r="F154" s="31"/>
      <c r="G154" s="31"/>
      <c r="H154" s="31"/>
      <c r="I154" s="31"/>
      <c r="J154" s="31"/>
      <c r="K154" s="31"/>
      <c r="L154" s="31"/>
      <c r="M154" s="31"/>
      <c r="N154" s="31"/>
      <c r="O154" s="31"/>
      <c r="P154" s="31"/>
      <c r="Q154" s="31"/>
      <c r="R154" s="31"/>
      <c r="S154" s="31"/>
      <c r="T154" s="31"/>
      <c r="U154" s="32"/>
      <c r="V154" s="31"/>
    </row>
    <row r="155" spans="2:22" x14ac:dyDescent="0.25">
      <c r="B155" s="31"/>
      <c r="C155" s="31"/>
      <c r="D155" s="31"/>
      <c r="E155" s="31"/>
      <c r="F155" s="31"/>
      <c r="G155" s="31"/>
      <c r="H155" s="31"/>
      <c r="I155" s="31"/>
      <c r="J155" s="31"/>
      <c r="K155" s="31"/>
      <c r="L155" s="31"/>
      <c r="M155" s="31"/>
      <c r="N155" s="31"/>
      <c r="O155" s="31"/>
      <c r="P155" s="31"/>
      <c r="Q155" s="31"/>
      <c r="R155" s="31"/>
      <c r="S155" s="31"/>
      <c r="T155" s="31"/>
      <c r="U155" s="32"/>
      <c r="V155" s="31"/>
    </row>
    <row r="156" spans="2:22" x14ac:dyDescent="0.25">
      <c r="B156" s="31"/>
      <c r="C156" s="31"/>
      <c r="D156" s="31"/>
      <c r="E156" s="31"/>
      <c r="F156" s="31"/>
      <c r="G156" s="31"/>
      <c r="H156" s="31"/>
      <c r="I156" s="31"/>
      <c r="J156" s="31"/>
      <c r="K156" s="31"/>
      <c r="L156" s="31"/>
      <c r="M156" s="31"/>
      <c r="N156" s="31"/>
      <c r="O156" s="31"/>
      <c r="P156" s="31"/>
      <c r="Q156" s="31"/>
      <c r="R156" s="31"/>
      <c r="S156" s="31"/>
      <c r="T156" s="31"/>
      <c r="U156" s="32"/>
      <c r="V156" s="31"/>
    </row>
    <row r="157" spans="2:22" x14ac:dyDescent="0.25">
      <c r="B157" s="31"/>
      <c r="C157" s="31"/>
      <c r="D157" s="31"/>
      <c r="E157" s="31"/>
      <c r="F157" s="31"/>
      <c r="G157" s="31"/>
      <c r="H157" s="31"/>
      <c r="I157" s="31"/>
      <c r="J157" s="31"/>
      <c r="K157" s="31"/>
      <c r="L157" s="31"/>
      <c r="M157" s="31"/>
      <c r="N157" s="31"/>
      <c r="O157" s="31"/>
      <c r="P157" s="31"/>
      <c r="Q157" s="31"/>
      <c r="R157" s="31"/>
      <c r="S157" s="31"/>
      <c r="T157" s="31"/>
      <c r="U157" s="32"/>
      <c r="V157" s="31"/>
    </row>
    <row r="158" spans="2:22" x14ac:dyDescent="0.25">
      <c r="B158" s="31"/>
      <c r="C158" s="31"/>
      <c r="D158" s="31"/>
      <c r="E158" s="31"/>
      <c r="F158" s="31"/>
      <c r="G158" s="31"/>
      <c r="H158" s="31"/>
      <c r="I158" s="31"/>
      <c r="J158" s="31"/>
      <c r="K158" s="31"/>
      <c r="L158" s="31"/>
      <c r="M158" s="31"/>
      <c r="N158" s="31"/>
      <c r="O158" s="31"/>
      <c r="P158" s="31"/>
      <c r="Q158" s="31"/>
      <c r="R158" s="31"/>
      <c r="S158" s="31"/>
      <c r="T158" s="31"/>
      <c r="U158" s="32"/>
      <c r="V158" s="31"/>
    </row>
    <row r="159" spans="2:22" x14ac:dyDescent="0.25">
      <c r="B159" s="31"/>
      <c r="C159" s="31"/>
      <c r="D159" s="31"/>
      <c r="E159" s="31"/>
      <c r="F159" s="31"/>
      <c r="G159" s="31"/>
      <c r="H159" s="31"/>
      <c r="I159" s="31"/>
      <c r="J159" s="31"/>
      <c r="K159" s="31"/>
      <c r="L159" s="31"/>
      <c r="M159" s="31"/>
      <c r="N159" s="31"/>
      <c r="O159" s="31"/>
      <c r="P159" s="31"/>
      <c r="Q159" s="31"/>
      <c r="R159" s="31"/>
      <c r="S159" s="31"/>
      <c r="T159" s="31"/>
      <c r="U159" s="32"/>
      <c r="V159" s="31"/>
    </row>
    <row r="160" spans="2:22" x14ac:dyDescent="0.25">
      <c r="B160" s="31"/>
      <c r="C160" s="31"/>
      <c r="D160" s="31"/>
      <c r="E160" s="31"/>
      <c r="F160" s="31"/>
      <c r="G160" s="31"/>
      <c r="H160" s="31"/>
      <c r="I160" s="31"/>
      <c r="J160" s="31"/>
      <c r="K160" s="31"/>
      <c r="L160" s="31"/>
      <c r="M160" s="31"/>
      <c r="N160" s="31"/>
      <c r="O160" s="31"/>
      <c r="P160" s="31"/>
      <c r="Q160" s="31"/>
      <c r="R160" s="31"/>
      <c r="S160" s="31"/>
      <c r="T160" s="31"/>
      <c r="U160" s="32"/>
      <c r="V160" s="31"/>
    </row>
    <row r="161" spans="2:22" x14ac:dyDescent="0.25">
      <c r="B161" s="31"/>
      <c r="C161" s="31"/>
      <c r="D161" s="31"/>
      <c r="E161" s="31"/>
      <c r="F161" s="31"/>
      <c r="G161" s="31"/>
      <c r="H161" s="31"/>
      <c r="I161" s="31"/>
      <c r="J161" s="31"/>
      <c r="K161" s="31"/>
      <c r="L161" s="31"/>
      <c r="M161" s="31"/>
      <c r="N161" s="31"/>
      <c r="O161" s="31"/>
      <c r="P161" s="31"/>
      <c r="Q161" s="31"/>
      <c r="R161" s="31"/>
      <c r="S161" s="31"/>
      <c r="T161" s="31"/>
      <c r="U161" s="32"/>
      <c r="V161" s="31"/>
    </row>
    <row r="162" spans="2:22" x14ac:dyDescent="0.25">
      <c r="B162" s="31"/>
      <c r="C162" s="31"/>
      <c r="D162" s="31"/>
      <c r="E162" s="31"/>
      <c r="F162" s="31"/>
      <c r="G162" s="31"/>
      <c r="H162" s="31"/>
      <c r="I162" s="31"/>
      <c r="J162" s="31"/>
      <c r="K162" s="31"/>
      <c r="L162" s="31"/>
      <c r="M162" s="31"/>
      <c r="N162" s="31"/>
      <c r="O162" s="31"/>
      <c r="P162" s="31"/>
      <c r="Q162" s="31"/>
      <c r="R162" s="31"/>
      <c r="S162" s="31"/>
      <c r="T162" s="31"/>
      <c r="U162" s="32"/>
      <c r="V162" s="31"/>
    </row>
    <row r="163" spans="2:22" x14ac:dyDescent="0.25">
      <c r="B163" s="31"/>
      <c r="C163" s="31"/>
      <c r="D163" s="31"/>
      <c r="E163" s="31"/>
      <c r="F163" s="31"/>
      <c r="G163" s="31"/>
      <c r="H163" s="31"/>
      <c r="I163" s="31"/>
      <c r="J163" s="31"/>
      <c r="K163" s="31"/>
      <c r="L163" s="31"/>
      <c r="M163" s="31"/>
      <c r="N163" s="31"/>
      <c r="O163" s="31"/>
      <c r="P163" s="31"/>
      <c r="Q163" s="31"/>
      <c r="R163" s="31"/>
      <c r="S163" s="31"/>
      <c r="T163" s="31"/>
      <c r="U163" s="32"/>
      <c r="V163" s="31"/>
    </row>
    <row r="164" spans="2:22" x14ac:dyDescent="0.25">
      <c r="B164" s="31"/>
      <c r="C164" s="31"/>
      <c r="D164" s="31"/>
      <c r="E164" s="31"/>
      <c r="F164" s="31"/>
      <c r="G164" s="31"/>
      <c r="H164" s="31"/>
      <c r="I164" s="31"/>
      <c r="J164" s="31"/>
      <c r="K164" s="31"/>
      <c r="L164" s="31"/>
      <c r="M164" s="31"/>
      <c r="N164" s="31"/>
      <c r="O164" s="31"/>
      <c r="P164" s="31"/>
      <c r="Q164" s="31"/>
      <c r="R164" s="31"/>
      <c r="S164" s="31"/>
      <c r="T164" s="31"/>
      <c r="U164" s="32"/>
      <c r="V164" s="31"/>
    </row>
    <row r="165" spans="2:22" x14ac:dyDescent="0.25">
      <c r="B165" s="31"/>
      <c r="C165" s="31"/>
      <c r="D165" s="31"/>
      <c r="E165" s="31"/>
      <c r="F165" s="31"/>
      <c r="G165" s="31"/>
      <c r="H165" s="31"/>
      <c r="I165" s="31"/>
      <c r="J165" s="31"/>
      <c r="K165" s="31"/>
      <c r="L165" s="31"/>
      <c r="M165" s="31"/>
      <c r="N165" s="31"/>
      <c r="O165" s="31"/>
      <c r="P165" s="31"/>
      <c r="Q165" s="31"/>
      <c r="R165" s="31"/>
      <c r="S165" s="31"/>
      <c r="T165" s="31"/>
      <c r="U165" s="32"/>
      <c r="V165" s="31"/>
    </row>
    <row r="166" spans="2:22" x14ac:dyDescent="0.25">
      <c r="B166" s="31"/>
      <c r="C166" s="31"/>
      <c r="D166" s="31"/>
      <c r="E166" s="31"/>
      <c r="F166" s="31"/>
      <c r="G166" s="31"/>
      <c r="H166" s="31"/>
      <c r="I166" s="31"/>
      <c r="J166" s="31"/>
      <c r="K166" s="31"/>
      <c r="L166" s="31"/>
      <c r="M166" s="31"/>
      <c r="N166" s="31"/>
      <c r="O166" s="31"/>
      <c r="P166" s="31"/>
      <c r="Q166" s="31"/>
      <c r="R166" s="31"/>
      <c r="S166" s="31"/>
      <c r="T166" s="31"/>
      <c r="U166" s="32"/>
      <c r="V166" s="31"/>
    </row>
    <row r="167" spans="2:22" x14ac:dyDescent="0.25">
      <c r="B167" s="31"/>
      <c r="C167" s="31"/>
      <c r="D167" s="31"/>
      <c r="E167" s="31"/>
      <c r="F167" s="31"/>
      <c r="G167" s="31"/>
      <c r="H167" s="31"/>
      <c r="I167" s="31"/>
      <c r="J167" s="31"/>
      <c r="K167" s="31"/>
      <c r="L167" s="31"/>
      <c r="M167" s="31"/>
      <c r="N167" s="31"/>
      <c r="O167" s="31"/>
      <c r="P167" s="31"/>
      <c r="Q167" s="31"/>
      <c r="R167" s="31"/>
      <c r="S167" s="31"/>
      <c r="T167" s="31"/>
      <c r="U167" s="32"/>
      <c r="V167" s="31"/>
    </row>
    <row r="168" spans="2:22" x14ac:dyDescent="0.25">
      <c r="B168" s="31"/>
      <c r="C168" s="31"/>
      <c r="D168" s="31"/>
      <c r="E168" s="31"/>
      <c r="F168" s="31"/>
      <c r="G168" s="31"/>
      <c r="H168" s="31"/>
      <c r="I168" s="31"/>
      <c r="J168" s="31"/>
      <c r="K168" s="31"/>
      <c r="L168" s="31"/>
      <c r="M168" s="31"/>
      <c r="N168" s="31"/>
      <c r="O168" s="31"/>
      <c r="P168" s="31"/>
      <c r="Q168" s="31"/>
      <c r="R168" s="31"/>
      <c r="S168" s="31"/>
      <c r="T168" s="31"/>
      <c r="U168" s="32"/>
      <c r="V168" s="31"/>
    </row>
    <row r="169" spans="2:22" x14ac:dyDescent="0.25">
      <c r="B169" s="31"/>
      <c r="C169" s="31"/>
      <c r="D169" s="31"/>
      <c r="E169" s="31"/>
      <c r="F169" s="31"/>
      <c r="G169" s="31"/>
      <c r="H169" s="31"/>
      <c r="I169" s="31"/>
      <c r="J169" s="31"/>
      <c r="K169" s="31"/>
      <c r="L169" s="31"/>
      <c r="M169" s="31"/>
      <c r="N169" s="31"/>
      <c r="O169" s="31"/>
      <c r="P169" s="31"/>
      <c r="Q169" s="31"/>
      <c r="R169" s="31"/>
      <c r="S169" s="31"/>
      <c r="T169" s="31"/>
      <c r="U169" s="32"/>
      <c r="V169" s="31"/>
    </row>
    <row r="170" spans="2:22" x14ac:dyDescent="0.25">
      <c r="B170" s="31"/>
      <c r="C170" s="31"/>
      <c r="D170" s="31"/>
      <c r="E170" s="31"/>
      <c r="F170" s="31"/>
      <c r="G170" s="31"/>
      <c r="H170" s="31"/>
      <c r="I170" s="31"/>
      <c r="J170" s="31"/>
      <c r="K170" s="31"/>
      <c r="L170" s="31"/>
      <c r="M170" s="31"/>
      <c r="N170" s="31"/>
      <c r="O170" s="31"/>
      <c r="P170" s="31"/>
      <c r="Q170" s="31"/>
      <c r="R170" s="31"/>
      <c r="S170" s="31"/>
      <c r="T170" s="31"/>
      <c r="U170" s="32"/>
      <c r="V170" s="31"/>
    </row>
    <row r="171" spans="2:22" x14ac:dyDescent="0.25">
      <c r="B171" s="31"/>
      <c r="C171" s="31"/>
      <c r="D171" s="31"/>
      <c r="E171" s="31"/>
      <c r="F171" s="31"/>
      <c r="G171" s="31"/>
      <c r="H171" s="31"/>
      <c r="I171" s="31"/>
      <c r="J171" s="31"/>
      <c r="K171" s="31"/>
      <c r="L171" s="31"/>
      <c r="M171" s="31"/>
      <c r="N171" s="31"/>
      <c r="O171" s="31"/>
      <c r="P171" s="31"/>
      <c r="Q171" s="31"/>
      <c r="R171" s="31"/>
      <c r="S171" s="31"/>
      <c r="T171" s="31"/>
      <c r="U171" s="32"/>
      <c r="V171" s="31"/>
    </row>
    <row r="172" spans="2:22" x14ac:dyDescent="0.25">
      <c r="B172" s="31"/>
      <c r="C172" s="31"/>
      <c r="D172" s="31"/>
      <c r="E172" s="31"/>
      <c r="F172" s="31"/>
      <c r="G172" s="31"/>
      <c r="H172" s="31"/>
      <c r="I172" s="31"/>
      <c r="J172" s="31"/>
      <c r="K172" s="31"/>
      <c r="L172" s="31"/>
      <c r="M172" s="31"/>
      <c r="N172" s="31"/>
      <c r="O172" s="31"/>
      <c r="P172" s="31"/>
      <c r="Q172" s="31"/>
      <c r="R172" s="31"/>
      <c r="S172" s="31"/>
      <c r="T172" s="31"/>
      <c r="U172" s="32"/>
      <c r="V172" s="31"/>
    </row>
    <row r="173" spans="2:22" x14ac:dyDescent="0.25">
      <c r="B173" s="31"/>
      <c r="C173" s="31"/>
      <c r="D173" s="31"/>
      <c r="E173" s="31"/>
      <c r="F173" s="31"/>
      <c r="G173" s="31"/>
      <c r="H173" s="31"/>
      <c r="I173" s="31"/>
      <c r="J173" s="31"/>
      <c r="K173" s="31"/>
      <c r="L173" s="31"/>
      <c r="M173" s="31"/>
      <c r="N173" s="31"/>
      <c r="O173" s="31"/>
      <c r="P173" s="31"/>
      <c r="Q173" s="31"/>
      <c r="R173" s="31"/>
      <c r="S173" s="31"/>
      <c r="T173" s="31"/>
      <c r="U173" s="32"/>
      <c r="V173" s="31"/>
    </row>
    <row r="174" spans="2:22" x14ac:dyDescent="0.25">
      <c r="B174" s="31"/>
      <c r="C174" s="31"/>
      <c r="D174" s="31"/>
      <c r="E174" s="31"/>
      <c r="F174" s="31"/>
      <c r="G174" s="31"/>
      <c r="H174" s="31"/>
      <c r="I174" s="31"/>
      <c r="J174" s="31"/>
      <c r="K174" s="31"/>
      <c r="L174" s="31"/>
      <c r="M174" s="31"/>
      <c r="N174" s="31"/>
      <c r="O174" s="31"/>
      <c r="P174" s="31"/>
      <c r="Q174" s="31"/>
      <c r="R174" s="31"/>
      <c r="S174" s="31"/>
      <c r="T174" s="31"/>
      <c r="U174" s="32"/>
      <c r="V174" s="31"/>
    </row>
    <row r="175" spans="2:22" x14ac:dyDescent="0.25">
      <c r="B175" s="31"/>
      <c r="C175" s="31"/>
      <c r="D175" s="31"/>
      <c r="E175" s="31"/>
      <c r="F175" s="31"/>
      <c r="G175" s="31"/>
      <c r="H175" s="31"/>
      <c r="I175" s="31"/>
      <c r="J175" s="31"/>
      <c r="K175" s="31"/>
      <c r="L175" s="31"/>
      <c r="M175" s="31"/>
      <c r="N175" s="31"/>
      <c r="O175" s="31"/>
      <c r="P175" s="31"/>
      <c r="Q175" s="31"/>
      <c r="R175" s="31"/>
      <c r="S175" s="31"/>
      <c r="T175" s="31"/>
      <c r="U175" s="32"/>
      <c r="V175" s="31"/>
    </row>
    <row r="176" spans="2:22" x14ac:dyDescent="0.25">
      <c r="B176" s="31"/>
      <c r="C176" s="31"/>
      <c r="D176" s="31"/>
      <c r="E176" s="31"/>
      <c r="F176" s="31"/>
      <c r="G176" s="31"/>
      <c r="H176" s="31"/>
      <c r="I176" s="31"/>
      <c r="J176" s="31"/>
      <c r="K176" s="31"/>
      <c r="L176" s="31"/>
      <c r="M176" s="31"/>
      <c r="N176" s="31"/>
      <c r="O176" s="31"/>
      <c r="P176" s="31"/>
      <c r="Q176" s="31"/>
      <c r="R176" s="31"/>
      <c r="S176" s="31"/>
      <c r="T176" s="31"/>
      <c r="U176" s="32"/>
      <c r="V176" s="31"/>
    </row>
    <row r="177" spans="2:22" x14ac:dyDescent="0.25">
      <c r="B177" s="31"/>
      <c r="C177" s="31"/>
      <c r="D177" s="31"/>
      <c r="E177" s="31"/>
      <c r="F177" s="31"/>
      <c r="G177" s="31"/>
      <c r="H177" s="31"/>
      <c r="I177" s="31"/>
      <c r="J177" s="31"/>
      <c r="K177" s="31"/>
      <c r="L177" s="31"/>
      <c r="M177" s="31"/>
      <c r="N177" s="31"/>
      <c r="O177" s="31"/>
      <c r="P177" s="31"/>
      <c r="Q177" s="31"/>
      <c r="R177" s="31"/>
      <c r="S177" s="31"/>
      <c r="T177" s="31"/>
      <c r="U177" s="32"/>
      <c r="V177" s="31"/>
    </row>
    <row r="178" spans="2:22" x14ac:dyDescent="0.25">
      <c r="B178" s="31"/>
      <c r="C178" s="31"/>
      <c r="D178" s="31"/>
      <c r="E178" s="31"/>
      <c r="F178" s="31"/>
      <c r="G178" s="31"/>
      <c r="H178" s="31"/>
      <c r="I178" s="31"/>
      <c r="J178" s="31"/>
      <c r="K178" s="31"/>
      <c r="L178" s="31"/>
      <c r="M178" s="31"/>
      <c r="N178" s="31"/>
      <c r="O178" s="31"/>
      <c r="P178" s="31"/>
      <c r="Q178" s="31"/>
      <c r="R178" s="31"/>
      <c r="S178" s="31"/>
      <c r="T178" s="31"/>
      <c r="U178" s="32"/>
      <c r="V178" s="31"/>
    </row>
    <row r="179" spans="2:22" x14ac:dyDescent="0.25">
      <c r="B179" s="31"/>
      <c r="C179" s="31"/>
      <c r="D179" s="31"/>
      <c r="E179" s="31"/>
      <c r="F179" s="31"/>
      <c r="G179" s="31"/>
      <c r="H179" s="31"/>
      <c r="I179" s="31"/>
      <c r="J179" s="31"/>
      <c r="K179" s="31"/>
      <c r="L179" s="31"/>
      <c r="M179" s="31"/>
      <c r="N179" s="31"/>
      <c r="O179" s="31"/>
      <c r="P179" s="31"/>
      <c r="Q179" s="31"/>
      <c r="R179" s="31"/>
      <c r="S179" s="31"/>
      <c r="T179" s="31"/>
      <c r="U179" s="32"/>
      <c r="V179" s="31"/>
    </row>
    <row r="180" spans="2:22" x14ac:dyDescent="0.25">
      <c r="B180" s="31"/>
      <c r="C180" s="31"/>
      <c r="D180" s="31"/>
      <c r="E180" s="31"/>
      <c r="F180" s="31"/>
      <c r="G180" s="31"/>
      <c r="H180" s="31"/>
      <c r="I180" s="31"/>
      <c r="J180" s="31"/>
      <c r="K180" s="31"/>
      <c r="L180" s="31"/>
      <c r="M180" s="31"/>
      <c r="N180" s="31"/>
      <c r="O180" s="31"/>
      <c r="P180" s="31"/>
      <c r="Q180" s="31"/>
      <c r="R180" s="31"/>
      <c r="S180" s="31"/>
      <c r="T180" s="31"/>
      <c r="U180" s="32"/>
      <c r="V180" s="31"/>
    </row>
    <row r="181" spans="2:22" x14ac:dyDescent="0.25">
      <c r="B181" s="31"/>
      <c r="C181" s="31"/>
      <c r="D181" s="31"/>
      <c r="E181" s="31"/>
      <c r="F181" s="31"/>
      <c r="G181" s="31"/>
      <c r="H181" s="31"/>
      <c r="I181" s="31"/>
      <c r="J181" s="31"/>
      <c r="K181" s="31"/>
      <c r="L181" s="31"/>
      <c r="M181" s="31"/>
      <c r="N181" s="31"/>
      <c r="O181" s="31"/>
      <c r="P181" s="31"/>
      <c r="Q181" s="31"/>
      <c r="R181" s="31"/>
      <c r="S181" s="31"/>
      <c r="T181" s="31"/>
      <c r="U181" s="32"/>
      <c r="V181" s="31"/>
    </row>
    <row r="182" spans="2:22" x14ac:dyDescent="0.25">
      <c r="B182" s="31"/>
      <c r="C182" s="31"/>
      <c r="D182" s="31"/>
      <c r="E182" s="31"/>
      <c r="F182" s="31"/>
      <c r="G182" s="31"/>
      <c r="H182" s="31"/>
      <c r="I182" s="31"/>
      <c r="J182" s="31"/>
      <c r="K182" s="31"/>
      <c r="L182" s="31"/>
      <c r="M182" s="31"/>
      <c r="N182" s="31"/>
      <c r="O182" s="31"/>
      <c r="P182" s="31"/>
      <c r="Q182" s="31"/>
      <c r="R182" s="31"/>
      <c r="S182" s="31"/>
      <c r="T182" s="31"/>
      <c r="U182" s="32"/>
      <c r="V182" s="31"/>
    </row>
    <row r="183" spans="2:22" x14ac:dyDescent="0.25">
      <c r="B183" s="31"/>
      <c r="C183" s="31"/>
      <c r="D183" s="31"/>
      <c r="E183" s="31"/>
      <c r="F183" s="31"/>
      <c r="G183" s="31"/>
      <c r="H183" s="31"/>
      <c r="I183" s="31"/>
      <c r="J183" s="31"/>
      <c r="K183" s="31"/>
      <c r="L183" s="31"/>
      <c r="M183" s="31"/>
      <c r="N183" s="31"/>
      <c r="O183" s="31"/>
      <c r="P183" s="31"/>
      <c r="Q183" s="31"/>
      <c r="R183" s="31"/>
      <c r="S183" s="31"/>
      <c r="T183" s="31"/>
      <c r="U183" s="32"/>
      <c r="V183" s="31"/>
    </row>
    <row r="184" spans="2:22" x14ac:dyDescent="0.25">
      <c r="B184" s="31"/>
      <c r="C184" s="31"/>
      <c r="D184" s="31"/>
      <c r="E184" s="31"/>
      <c r="F184" s="31"/>
      <c r="G184" s="31"/>
      <c r="H184" s="31"/>
      <c r="I184" s="31"/>
      <c r="J184" s="31"/>
      <c r="K184" s="31"/>
      <c r="L184" s="31"/>
      <c r="M184" s="31"/>
      <c r="N184" s="31"/>
      <c r="O184" s="31"/>
      <c r="P184" s="31"/>
      <c r="Q184" s="31"/>
      <c r="R184" s="31"/>
      <c r="S184" s="31"/>
      <c r="T184" s="31"/>
      <c r="U184" s="32"/>
      <c r="V184" s="31"/>
    </row>
    <row r="185" spans="2:22" x14ac:dyDescent="0.25">
      <c r="B185" s="31"/>
      <c r="C185" s="31"/>
      <c r="D185" s="31"/>
      <c r="E185" s="31"/>
      <c r="F185" s="31"/>
      <c r="G185" s="31"/>
      <c r="H185" s="31"/>
      <c r="I185" s="31"/>
      <c r="J185" s="31"/>
      <c r="K185" s="31"/>
      <c r="L185" s="31"/>
      <c r="M185" s="31"/>
      <c r="N185" s="31"/>
      <c r="O185" s="31"/>
      <c r="P185" s="31"/>
      <c r="Q185" s="31"/>
      <c r="R185" s="31"/>
      <c r="S185" s="31"/>
      <c r="T185" s="31"/>
      <c r="U185" s="32"/>
      <c r="V185" s="31"/>
    </row>
    <row r="186" spans="2:22" x14ac:dyDescent="0.25">
      <c r="B186" s="31"/>
      <c r="C186" s="31"/>
      <c r="D186" s="31"/>
      <c r="E186" s="31"/>
      <c r="F186" s="31"/>
      <c r="G186" s="31"/>
      <c r="H186" s="31"/>
      <c r="I186" s="31"/>
      <c r="J186" s="31"/>
      <c r="K186" s="31"/>
      <c r="L186" s="31"/>
      <c r="M186" s="31"/>
      <c r="N186" s="31"/>
      <c r="O186" s="31"/>
      <c r="P186" s="31"/>
      <c r="Q186" s="31"/>
      <c r="R186" s="31"/>
      <c r="S186" s="31"/>
      <c r="T186" s="31"/>
      <c r="U186" s="32"/>
      <c r="V186" s="31"/>
    </row>
    <row r="187" spans="2:22" x14ac:dyDescent="0.25">
      <c r="B187" s="31"/>
      <c r="C187" s="31"/>
      <c r="D187" s="31"/>
      <c r="E187" s="31"/>
      <c r="F187" s="31"/>
      <c r="G187" s="31"/>
      <c r="H187" s="31"/>
      <c r="I187" s="31"/>
      <c r="J187" s="31"/>
      <c r="K187" s="31"/>
      <c r="L187" s="31"/>
      <c r="M187" s="31"/>
      <c r="N187" s="31"/>
      <c r="O187" s="31"/>
      <c r="P187" s="31"/>
      <c r="Q187" s="31"/>
      <c r="R187" s="31"/>
      <c r="S187" s="31"/>
      <c r="T187" s="31"/>
      <c r="U187" s="32"/>
      <c r="V187" s="31"/>
    </row>
    <row r="188" spans="2:22" x14ac:dyDescent="0.25">
      <c r="B188" s="31"/>
      <c r="C188" s="31"/>
      <c r="D188" s="31"/>
      <c r="E188" s="31"/>
      <c r="F188" s="31"/>
      <c r="G188" s="31"/>
      <c r="H188" s="31"/>
      <c r="I188" s="31"/>
      <c r="J188" s="31"/>
      <c r="K188" s="31"/>
      <c r="L188" s="31"/>
      <c r="M188" s="31"/>
      <c r="N188" s="31"/>
      <c r="O188" s="31"/>
      <c r="P188" s="31"/>
      <c r="Q188" s="31"/>
      <c r="R188" s="31"/>
      <c r="S188" s="31"/>
      <c r="T188" s="31"/>
      <c r="U188" s="32"/>
      <c r="V188" s="31"/>
    </row>
    <row r="189" spans="2:22" x14ac:dyDescent="0.25">
      <c r="B189" s="31"/>
      <c r="C189" s="31"/>
      <c r="D189" s="31"/>
      <c r="E189" s="31"/>
      <c r="F189" s="31"/>
      <c r="G189" s="31"/>
      <c r="H189" s="31"/>
      <c r="I189" s="31"/>
      <c r="J189" s="31"/>
      <c r="K189" s="31"/>
      <c r="L189" s="31"/>
      <c r="M189" s="31"/>
      <c r="N189" s="31"/>
      <c r="O189" s="31"/>
      <c r="P189" s="31"/>
      <c r="Q189" s="31"/>
      <c r="R189" s="31"/>
      <c r="S189" s="31"/>
      <c r="T189" s="31"/>
      <c r="U189" s="32"/>
      <c r="V189" s="31"/>
    </row>
    <row r="190" spans="2:22" x14ac:dyDescent="0.25">
      <c r="B190" s="31"/>
      <c r="C190" s="31"/>
      <c r="D190" s="31"/>
      <c r="E190" s="31"/>
      <c r="F190" s="31"/>
      <c r="G190" s="31"/>
      <c r="H190" s="31"/>
      <c r="I190" s="31"/>
      <c r="J190" s="31"/>
      <c r="K190" s="31"/>
      <c r="L190" s="31"/>
      <c r="M190" s="31"/>
      <c r="N190" s="31"/>
      <c r="O190" s="31"/>
      <c r="P190" s="31"/>
      <c r="Q190" s="31"/>
      <c r="R190" s="31"/>
      <c r="S190" s="31"/>
      <c r="T190" s="31"/>
      <c r="U190" s="32"/>
      <c r="V190" s="31"/>
    </row>
    <row r="191" spans="2:22" x14ac:dyDescent="0.25">
      <c r="B191" s="31"/>
      <c r="C191" s="31"/>
      <c r="D191" s="31"/>
      <c r="E191" s="31"/>
      <c r="F191" s="31"/>
      <c r="G191" s="31"/>
      <c r="H191" s="31"/>
      <c r="I191" s="31"/>
      <c r="J191" s="31"/>
      <c r="K191" s="31"/>
      <c r="L191" s="31"/>
      <c r="M191" s="31"/>
      <c r="N191" s="31"/>
      <c r="O191" s="31"/>
      <c r="P191" s="31"/>
      <c r="Q191" s="31"/>
      <c r="R191" s="31"/>
      <c r="S191" s="31"/>
      <c r="T191" s="31"/>
      <c r="U191" s="32"/>
      <c r="V191" s="31"/>
    </row>
    <row r="192" spans="2:22" x14ac:dyDescent="0.25">
      <c r="B192" s="31"/>
      <c r="C192" s="31"/>
      <c r="D192" s="31"/>
      <c r="E192" s="31"/>
      <c r="F192" s="31"/>
      <c r="G192" s="31"/>
      <c r="H192" s="31"/>
      <c r="I192" s="31"/>
      <c r="J192" s="31"/>
      <c r="K192" s="31"/>
      <c r="L192" s="31"/>
      <c r="M192" s="31"/>
      <c r="N192" s="31"/>
      <c r="O192" s="31"/>
      <c r="P192" s="31"/>
      <c r="Q192" s="31"/>
      <c r="R192" s="31"/>
      <c r="S192" s="31"/>
      <c r="T192" s="31"/>
      <c r="U192" s="32"/>
      <c r="V192" s="31"/>
    </row>
    <row r="193" spans="2:22" x14ac:dyDescent="0.25">
      <c r="B193" s="31"/>
      <c r="C193" s="31"/>
      <c r="D193" s="31"/>
      <c r="E193" s="31"/>
      <c r="F193" s="31"/>
      <c r="G193" s="31"/>
      <c r="H193" s="31"/>
      <c r="I193" s="31"/>
      <c r="J193" s="31"/>
      <c r="K193" s="31"/>
      <c r="L193" s="31"/>
      <c r="M193" s="31"/>
      <c r="N193" s="31"/>
      <c r="O193" s="31"/>
      <c r="P193" s="31"/>
      <c r="Q193" s="31"/>
      <c r="R193" s="31"/>
      <c r="S193" s="31"/>
      <c r="T193" s="31"/>
      <c r="U193" s="32"/>
      <c r="V193" s="31"/>
    </row>
    <row r="194" spans="2:22" x14ac:dyDescent="0.25">
      <c r="B194" s="31"/>
      <c r="C194" s="31"/>
      <c r="D194" s="31"/>
      <c r="E194" s="31"/>
      <c r="F194" s="31"/>
      <c r="G194" s="31"/>
      <c r="H194" s="31"/>
      <c r="I194" s="31"/>
      <c r="J194" s="31"/>
      <c r="K194" s="31"/>
      <c r="L194" s="31"/>
      <c r="M194" s="31"/>
      <c r="N194" s="31"/>
      <c r="O194" s="31"/>
      <c r="P194" s="31"/>
      <c r="Q194" s="31"/>
      <c r="R194" s="31"/>
      <c r="S194" s="31"/>
      <c r="T194" s="31"/>
      <c r="U194" s="32"/>
      <c r="V194" s="31"/>
    </row>
    <row r="195" spans="2:22" x14ac:dyDescent="0.25">
      <c r="B195" s="31"/>
      <c r="C195" s="31"/>
      <c r="D195" s="31"/>
      <c r="E195" s="31"/>
      <c r="F195" s="31"/>
      <c r="G195" s="31"/>
      <c r="H195" s="31"/>
      <c r="I195" s="31"/>
      <c r="J195" s="31"/>
      <c r="K195" s="31"/>
      <c r="L195" s="31"/>
      <c r="M195" s="31"/>
      <c r="N195" s="31"/>
      <c r="O195" s="31"/>
      <c r="P195" s="31"/>
      <c r="Q195" s="31"/>
      <c r="R195" s="31"/>
      <c r="S195" s="31"/>
      <c r="T195" s="31"/>
      <c r="U195" s="32"/>
      <c r="V195" s="31"/>
    </row>
    <row r="196" spans="2:22" x14ac:dyDescent="0.25">
      <c r="B196" s="31"/>
      <c r="C196" s="31"/>
      <c r="D196" s="31"/>
      <c r="E196" s="31"/>
      <c r="F196" s="31"/>
      <c r="G196" s="31"/>
      <c r="H196" s="31"/>
      <c r="I196" s="31"/>
      <c r="J196" s="31"/>
      <c r="K196" s="31"/>
      <c r="L196" s="31"/>
      <c r="M196" s="31"/>
      <c r="N196" s="31"/>
      <c r="O196" s="31"/>
      <c r="P196" s="31"/>
      <c r="Q196" s="31"/>
      <c r="R196" s="31"/>
      <c r="S196" s="31"/>
      <c r="T196" s="31"/>
      <c r="U196" s="32"/>
      <c r="V196" s="31"/>
    </row>
    <row r="197" spans="2:22" x14ac:dyDescent="0.25">
      <c r="B197" s="31"/>
      <c r="C197" s="31"/>
      <c r="D197" s="31"/>
      <c r="E197" s="31"/>
      <c r="F197" s="31"/>
      <c r="G197" s="31"/>
      <c r="H197" s="31"/>
      <c r="I197" s="31"/>
      <c r="J197" s="31"/>
      <c r="K197" s="31"/>
      <c r="L197" s="31"/>
      <c r="M197" s="31"/>
      <c r="N197" s="31"/>
      <c r="O197" s="31"/>
      <c r="P197" s="31"/>
      <c r="Q197" s="31"/>
      <c r="R197" s="31"/>
      <c r="S197" s="31"/>
      <c r="T197" s="31"/>
      <c r="U197" s="32"/>
      <c r="V197" s="31"/>
    </row>
    <row r="198" spans="2:22" x14ac:dyDescent="0.25">
      <c r="B198" s="31"/>
      <c r="C198" s="31"/>
      <c r="D198" s="31"/>
      <c r="E198" s="31"/>
      <c r="F198" s="31"/>
      <c r="G198" s="31"/>
      <c r="H198" s="31"/>
      <c r="I198" s="31"/>
      <c r="J198" s="31"/>
      <c r="K198" s="31"/>
      <c r="L198" s="31"/>
      <c r="M198" s="31"/>
      <c r="N198" s="31"/>
      <c r="O198" s="31"/>
      <c r="P198" s="31"/>
      <c r="Q198" s="31"/>
      <c r="R198" s="31"/>
      <c r="S198" s="31"/>
      <c r="T198" s="31"/>
      <c r="U198" s="32"/>
      <c r="V198" s="31"/>
    </row>
    <row r="199" spans="2:22" x14ac:dyDescent="0.25">
      <c r="B199" s="31"/>
      <c r="C199" s="31"/>
      <c r="D199" s="31"/>
      <c r="E199" s="31"/>
      <c r="F199" s="31"/>
      <c r="G199" s="31"/>
      <c r="H199" s="31"/>
      <c r="I199" s="31"/>
      <c r="J199" s="31"/>
      <c r="K199" s="31"/>
      <c r="L199" s="31"/>
      <c r="M199" s="31"/>
      <c r="N199" s="31"/>
      <c r="O199" s="31"/>
      <c r="P199" s="31"/>
      <c r="Q199" s="31"/>
      <c r="R199" s="31"/>
      <c r="S199" s="31"/>
      <c r="T199" s="31"/>
      <c r="U199" s="32"/>
      <c r="V199" s="31"/>
    </row>
    <row r="200" spans="2:22" x14ac:dyDescent="0.25">
      <c r="B200" s="31"/>
      <c r="C200" s="31"/>
      <c r="D200" s="31"/>
      <c r="E200" s="31"/>
      <c r="F200" s="31"/>
      <c r="G200" s="31"/>
      <c r="H200" s="31"/>
      <c r="I200" s="31"/>
      <c r="J200" s="31"/>
      <c r="K200" s="31"/>
      <c r="L200" s="31"/>
      <c r="M200" s="31"/>
      <c r="N200" s="31"/>
      <c r="O200" s="31"/>
      <c r="P200" s="31"/>
      <c r="Q200" s="31"/>
      <c r="R200" s="31"/>
      <c r="S200" s="31"/>
      <c r="T200" s="31"/>
      <c r="U200" s="32"/>
      <c r="V200" s="31"/>
    </row>
    <row r="201" spans="2:22" x14ac:dyDescent="0.25">
      <c r="B201" s="31"/>
      <c r="C201" s="31"/>
      <c r="D201" s="31"/>
      <c r="E201" s="31"/>
      <c r="F201" s="31"/>
      <c r="G201" s="31"/>
      <c r="H201" s="31"/>
      <c r="I201" s="31"/>
      <c r="J201" s="31"/>
      <c r="K201" s="31"/>
      <c r="L201" s="31"/>
      <c r="M201" s="31"/>
      <c r="N201" s="31"/>
      <c r="O201" s="31"/>
      <c r="P201" s="31"/>
      <c r="Q201" s="31"/>
      <c r="R201" s="31"/>
      <c r="S201" s="31"/>
      <c r="T201" s="31"/>
      <c r="U201" s="32"/>
      <c r="V201" s="31"/>
    </row>
    <row r="202" spans="2:22" x14ac:dyDescent="0.25">
      <c r="B202" s="31"/>
      <c r="C202" s="31"/>
      <c r="D202" s="31"/>
      <c r="E202" s="31"/>
      <c r="F202" s="31"/>
      <c r="G202" s="31"/>
      <c r="H202" s="31"/>
      <c r="I202" s="31"/>
      <c r="J202" s="31"/>
      <c r="K202" s="31"/>
      <c r="L202" s="31"/>
      <c r="M202" s="31"/>
      <c r="N202" s="31"/>
      <c r="O202" s="31"/>
      <c r="P202" s="31"/>
      <c r="Q202" s="31"/>
      <c r="R202" s="31"/>
      <c r="S202" s="31"/>
      <c r="T202" s="31"/>
      <c r="U202" s="32"/>
      <c r="V202" s="31"/>
    </row>
    <row r="203" spans="2:22" x14ac:dyDescent="0.25">
      <c r="B203" s="31"/>
      <c r="C203" s="31"/>
      <c r="D203" s="31"/>
      <c r="E203" s="31"/>
      <c r="F203" s="31"/>
      <c r="G203" s="31"/>
      <c r="H203" s="31"/>
      <c r="I203" s="31"/>
      <c r="J203" s="31"/>
      <c r="K203" s="31"/>
      <c r="L203" s="31"/>
      <c r="M203" s="31"/>
      <c r="N203" s="31"/>
      <c r="O203" s="31"/>
      <c r="P203" s="31"/>
      <c r="Q203" s="31"/>
      <c r="R203" s="31"/>
      <c r="S203" s="31"/>
      <c r="T203" s="31"/>
      <c r="U203" s="32"/>
      <c r="V203" s="31"/>
    </row>
    <row r="204" spans="2:22" x14ac:dyDescent="0.25">
      <c r="B204" s="31"/>
      <c r="C204" s="31"/>
      <c r="D204" s="31"/>
      <c r="E204" s="31"/>
      <c r="F204" s="31"/>
      <c r="G204" s="31"/>
      <c r="H204" s="31"/>
      <c r="I204" s="31"/>
      <c r="J204" s="31"/>
      <c r="K204" s="31"/>
      <c r="L204" s="31"/>
      <c r="M204" s="31"/>
      <c r="N204" s="31"/>
      <c r="O204" s="31"/>
      <c r="P204" s="31"/>
      <c r="Q204" s="31"/>
      <c r="R204" s="31"/>
      <c r="S204" s="31"/>
      <c r="T204" s="31"/>
      <c r="U204" s="32"/>
      <c r="V204" s="31"/>
    </row>
    <row r="205" spans="2:22" x14ac:dyDescent="0.25">
      <c r="B205" s="31"/>
      <c r="C205" s="31"/>
      <c r="D205" s="31"/>
      <c r="E205" s="31"/>
      <c r="F205" s="31"/>
      <c r="G205" s="31"/>
      <c r="H205" s="31"/>
      <c r="I205" s="31"/>
      <c r="J205" s="31"/>
      <c r="K205" s="31"/>
      <c r="L205" s="31"/>
      <c r="M205" s="31"/>
      <c r="N205" s="31"/>
      <c r="O205" s="31"/>
      <c r="P205" s="31"/>
      <c r="Q205" s="31"/>
      <c r="R205" s="31"/>
      <c r="S205" s="31"/>
      <c r="T205" s="31"/>
      <c r="U205" s="32"/>
      <c r="V205" s="31"/>
    </row>
    <row r="206" spans="2:22" x14ac:dyDescent="0.25">
      <c r="B206" s="31"/>
      <c r="C206" s="31"/>
      <c r="D206" s="31"/>
      <c r="E206" s="31"/>
      <c r="F206" s="31"/>
      <c r="G206" s="31"/>
      <c r="H206" s="31"/>
      <c r="I206" s="31"/>
      <c r="J206" s="31"/>
      <c r="K206" s="31"/>
      <c r="L206" s="31"/>
      <c r="M206" s="31"/>
      <c r="N206" s="31"/>
      <c r="O206" s="31"/>
      <c r="P206" s="31"/>
      <c r="Q206" s="31"/>
      <c r="R206" s="31"/>
      <c r="S206" s="31"/>
      <c r="T206" s="31"/>
      <c r="U206" s="32"/>
      <c r="V206" s="31"/>
    </row>
    <row r="207" spans="2:22" x14ac:dyDescent="0.25">
      <c r="B207" s="31"/>
      <c r="C207" s="31"/>
      <c r="D207" s="31"/>
      <c r="E207" s="31"/>
      <c r="F207" s="31"/>
      <c r="G207" s="31"/>
      <c r="H207" s="31"/>
      <c r="I207" s="31"/>
      <c r="J207" s="31"/>
      <c r="K207" s="31"/>
      <c r="L207" s="31"/>
      <c r="M207" s="31"/>
      <c r="N207" s="31"/>
      <c r="O207" s="31"/>
      <c r="P207" s="31"/>
      <c r="Q207" s="31"/>
      <c r="R207" s="31"/>
      <c r="S207" s="31"/>
      <c r="T207" s="31"/>
      <c r="U207" s="32"/>
      <c r="V207" s="31"/>
    </row>
    <row r="208" spans="2:22" x14ac:dyDescent="0.25">
      <c r="B208" s="31"/>
      <c r="C208" s="31"/>
      <c r="D208" s="31"/>
      <c r="E208" s="31"/>
      <c r="F208" s="31"/>
      <c r="G208" s="31"/>
      <c r="H208" s="31"/>
      <c r="I208" s="31"/>
      <c r="J208" s="31"/>
      <c r="K208" s="31"/>
      <c r="L208" s="31"/>
      <c r="M208" s="31"/>
      <c r="N208" s="31"/>
      <c r="O208" s="31"/>
      <c r="P208" s="31"/>
      <c r="Q208" s="31"/>
      <c r="R208" s="31"/>
      <c r="S208" s="31"/>
      <c r="T208" s="31"/>
      <c r="U208" s="32"/>
      <c r="V208" s="31"/>
    </row>
    <row r="209" spans="2:22" x14ac:dyDescent="0.25">
      <c r="B209" s="31"/>
      <c r="C209" s="31"/>
      <c r="D209" s="31"/>
      <c r="E209" s="31"/>
      <c r="F209" s="31"/>
      <c r="G209" s="31"/>
      <c r="H209" s="31"/>
      <c r="I209" s="31"/>
      <c r="J209" s="31"/>
      <c r="K209" s="31"/>
      <c r="L209" s="31"/>
      <c r="M209" s="31"/>
      <c r="N209" s="31"/>
      <c r="O209" s="31"/>
      <c r="P209" s="31"/>
      <c r="Q209" s="31"/>
      <c r="R209" s="31"/>
      <c r="S209" s="31"/>
      <c r="T209" s="31"/>
      <c r="U209" s="32"/>
      <c r="V209" s="31"/>
    </row>
    <row r="210" spans="2:22" x14ac:dyDescent="0.25">
      <c r="B210" s="31"/>
      <c r="C210" s="31"/>
      <c r="D210" s="31"/>
      <c r="E210" s="31"/>
      <c r="F210" s="31"/>
      <c r="G210" s="31"/>
      <c r="H210" s="31"/>
      <c r="I210" s="31"/>
      <c r="J210" s="31"/>
      <c r="K210" s="31"/>
      <c r="L210" s="31"/>
      <c r="M210" s="31"/>
      <c r="N210" s="31"/>
      <c r="O210" s="31"/>
      <c r="P210" s="31"/>
      <c r="Q210" s="31"/>
      <c r="R210" s="31"/>
      <c r="S210" s="31"/>
      <c r="T210" s="31"/>
      <c r="U210" s="32"/>
      <c r="V210" s="31"/>
    </row>
    <row r="211" spans="2:22" x14ac:dyDescent="0.25">
      <c r="B211" s="31"/>
      <c r="C211" s="31"/>
      <c r="D211" s="31"/>
      <c r="E211" s="31"/>
      <c r="F211" s="31"/>
      <c r="G211" s="31"/>
      <c r="H211" s="31"/>
      <c r="I211" s="31"/>
      <c r="J211" s="31"/>
      <c r="K211" s="31"/>
      <c r="L211" s="31"/>
      <c r="M211" s="31"/>
      <c r="N211" s="31"/>
      <c r="O211" s="31"/>
      <c r="P211" s="31"/>
      <c r="Q211" s="31"/>
      <c r="R211" s="31"/>
      <c r="S211" s="31"/>
      <c r="T211" s="31"/>
      <c r="U211" s="32"/>
      <c r="V211" s="31"/>
    </row>
    <row r="212" spans="2:22" x14ac:dyDescent="0.25">
      <c r="B212" s="31"/>
      <c r="C212" s="31"/>
      <c r="D212" s="31"/>
      <c r="E212" s="31"/>
      <c r="F212" s="31"/>
      <c r="G212" s="31"/>
      <c r="H212" s="31"/>
      <c r="I212" s="31"/>
      <c r="J212" s="31"/>
      <c r="K212" s="31"/>
      <c r="L212" s="31"/>
      <c r="M212" s="31"/>
      <c r="N212" s="31"/>
      <c r="O212" s="31"/>
      <c r="P212" s="31"/>
      <c r="Q212" s="31"/>
      <c r="R212" s="31"/>
      <c r="S212" s="31"/>
      <c r="T212" s="31"/>
      <c r="U212" s="32"/>
      <c r="V212" s="31"/>
    </row>
    <row r="213" spans="2:22" x14ac:dyDescent="0.25">
      <c r="B213" s="31"/>
      <c r="C213" s="31"/>
      <c r="D213" s="31"/>
      <c r="E213" s="31"/>
      <c r="F213" s="31"/>
      <c r="G213" s="31"/>
      <c r="H213" s="31"/>
      <c r="I213" s="31"/>
      <c r="J213" s="31"/>
      <c r="K213" s="31"/>
      <c r="L213" s="31"/>
      <c r="M213" s="31"/>
      <c r="N213" s="31"/>
      <c r="O213" s="31"/>
      <c r="P213" s="31"/>
      <c r="Q213" s="31"/>
      <c r="R213" s="31"/>
      <c r="S213" s="31"/>
      <c r="T213" s="31"/>
      <c r="U213" s="32"/>
      <c r="V213" s="31"/>
    </row>
    <row r="214" spans="2:22" x14ac:dyDescent="0.25">
      <c r="B214" s="31"/>
      <c r="C214" s="31"/>
      <c r="D214" s="31"/>
      <c r="E214" s="31"/>
      <c r="F214" s="31"/>
      <c r="G214" s="31"/>
      <c r="H214" s="31"/>
      <c r="I214" s="31"/>
      <c r="J214" s="31"/>
      <c r="K214" s="31"/>
      <c r="L214" s="31"/>
      <c r="M214" s="31"/>
      <c r="N214" s="31"/>
      <c r="O214" s="31"/>
      <c r="P214" s="31"/>
      <c r="Q214" s="31"/>
      <c r="R214" s="31"/>
      <c r="S214" s="31"/>
      <c r="T214" s="31"/>
      <c r="U214" s="32"/>
      <c r="V214" s="31"/>
    </row>
    <row r="215" spans="2:22" x14ac:dyDescent="0.25">
      <c r="B215" s="31"/>
      <c r="C215" s="31"/>
      <c r="D215" s="31"/>
      <c r="E215" s="31"/>
      <c r="F215" s="31"/>
      <c r="G215" s="31"/>
      <c r="H215" s="31"/>
      <c r="I215" s="31"/>
      <c r="J215" s="31"/>
      <c r="K215" s="31"/>
      <c r="L215" s="31"/>
      <c r="M215" s="31"/>
      <c r="N215" s="31"/>
      <c r="O215" s="31"/>
      <c r="P215" s="31"/>
      <c r="Q215" s="31"/>
      <c r="R215" s="31"/>
      <c r="S215" s="31"/>
      <c r="T215" s="31"/>
      <c r="U215" s="32"/>
      <c r="V215" s="31"/>
    </row>
    <row r="216" spans="2:22" x14ac:dyDescent="0.25">
      <c r="B216" s="31"/>
      <c r="C216" s="31"/>
      <c r="D216" s="31"/>
      <c r="E216" s="31"/>
      <c r="F216" s="31"/>
      <c r="G216" s="31"/>
      <c r="H216" s="31"/>
      <c r="I216" s="31"/>
      <c r="J216" s="31"/>
      <c r="K216" s="31"/>
      <c r="L216" s="31"/>
      <c r="M216" s="31"/>
      <c r="N216" s="31"/>
      <c r="O216" s="31"/>
      <c r="P216" s="31"/>
      <c r="Q216" s="31"/>
      <c r="R216" s="31"/>
      <c r="S216" s="31"/>
      <c r="T216" s="31"/>
      <c r="U216" s="32"/>
      <c r="V216" s="31"/>
    </row>
    <row r="217" spans="2:22" x14ac:dyDescent="0.25">
      <c r="B217" s="31"/>
      <c r="C217" s="31"/>
      <c r="D217" s="31"/>
      <c r="E217" s="31"/>
      <c r="F217" s="31"/>
      <c r="G217" s="31"/>
      <c r="H217" s="31"/>
      <c r="I217" s="31"/>
      <c r="J217" s="31"/>
      <c r="K217" s="31"/>
      <c r="L217" s="31"/>
      <c r="M217" s="31"/>
      <c r="N217" s="31"/>
      <c r="O217" s="31"/>
      <c r="P217" s="31"/>
      <c r="Q217" s="31"/>
      <c r="R217" s="31"/>
      <c r="S217" s="31"/>
      <c r="T217" s="31"/>
      <c r="U217" s="32"/>
      <c r="V217" s="31"/>
    </row>
    <row r="218" spans="2:22" x14ac:dyDescent="0.25">
      <c r="B218" s="31"/>
      <c r="C218" s="31"/>
      <c r="D218" s="31"/>
      <c r="E218" s="31"/>
      <c r="F218" s="31"/>
      <c r="G218" s="31"/>
      <c r="H218" s="31"/>
      <c r="I218" s="31"/>
      <c r="J218" s="31"/>
      <c r="K218" s="31"/>
      <c r="L218" s="31"/>
      <c r="M218" s="31"/>
      <c r="N218" s="31"/>
      <c r="O218" s="31"/>
      <c r="P218" s="31"/>
      <c r="Q218" s="31"/>
      <c r="R218" s="31"/>
      <c r="S218" s="31"/>
      <c r="T218" s="31"/>
      <c r="U218" s="32"/>
      <c r="V218" s="31"/>
    </row>
    <row r="219" spans="2:22" x14ac:dyDescent="0.25">
      <c r="B219" s="31"/>
      <c r="C219" s="31"/>
      <c r="D219" s="31"/>
      <c r="E219" s="31"/>
      <c r="F219" s="31"/>
      <c r="G219" s="31"/>
      <c r="H219" s="31"/>
      <c r="I219" s="31"/>
      <c r="J219" s="31"/>
      <c r="K219" s="31"/>
      <c r="L219" s="31"/>
      <c r="M219" s="31"/>
      <c r="N219" s="31"/>
      <c r="O219" s="31"/>
      <c r="P219" s="31"/>
      <c r="Q219" s="31"/>
      <c r="R219" s="31"/>
      <c r="S219" s="31"/>
      <c r="T219" s="31"/>
      <c r="U219" s="32"/>
      <c r="V219" s="31"/>
    </row>
    <row r="220" spans="2:22" x14ac:dyDescent="0.25">
      <c r="B220" s="31"/>
      <c r="C220" s="31"/>
      <c r="D220" s="31"/>
      <c r="E220" s="31"/>
      <c r="F220" s="31"/>
      <c r="G220" s="31"/>
      <c r="H220" s="31"/>
      <c r="I220" s="31"/>
      <c r="J220" s="31"/>
      <c r="K220" s="31"/>
      <c r="L220" s="31"/>
      <c r="M220" s="31"/>
      <c r="N220" s="31"/>
      <c r="O220" s="31"/>
      <c r="P220" s="31"/>
      <c r="Q220" s="31"/>
      <c r="R220" s="31"/>
      <c r="S220" s="31"/>
      <c r="T220" s="31"/>
      <c r="U220" s="32"/>
      <c r="V220" s="31"/>
    </row>
    <row r="221" spans="2:22" x14ac:dyDescent="0.25">
      <c r="B221" s="31"/>
      <c r="C221" s="31"/>
      <c r="D221" s="31"/>
      <c r="E221" s="31"/>
      <c r="F221" s="31"/>
      <c r="G221" s="31"/>
      <c r="H221" s="31"/>
      <c r="I221" s="31"/>
      <c r="J221" s="31"/>
      <c r="K221" s="31"/>
      <c r="L221" s="31"/>
      <c r="M221" s="31"/>
      <c r="N221" s="31"/>
      <c r="O221" s="31"/>
      <c r="P221" s="31"/>
      <c r="Q221" s="31"/>
      <c r="R221" s="31"/>
      <c r="S221" s="31"/>
      <c r="T221" s="31"/>
      <c r="U221" s="32"/>
      <c r="V221" s="31"/>
    </row>
    <row r="222" spans="2:22" x14ac:dyDescent="0.25">
      <c r="B222" s="31"/>
      <c r="C222" s="31"/>
      <c r="D222" s="31"/>
      <c r="E222" s="31"/>
      <c r="F222" s="31"/>
      <c r="G222" s="31"/>
      <c r="H222" s="31"/>
      <c r="I222" s="31"/>
      <c r="J222" s="31"/>
      <c r="K222" s="31"/>
      <c r="L222" s="31"/>
      <c r="M222" s="31"/>
      <c r="N222" s="31"/>
      <c r="O222" s="31"/>
      <c r="P222" s="31"/>
      <c r="Q222" s="31"/>
      <c r="R222" s="31"/>
      <c r="S222" s="31"/>
      <c r="T222" s="31"/>
      <c r="U222" s="32"/>
      <c r="V222" s="31"/>
    </row>
    <row r="223" spans="2:22" x14ac:dyDescent="0.25">
      <c r="B223" s="31"/>
      <c r="C223" s="31"/>
      <c r="D223" s="31"/>
      <c r="E223" s="31"/>
      <c r="F223" s="31"/>
      <c r="G223" s="31"/>
      <c r="H223" s="31"/>
      <c r="I223" s="31"/>
      <c r="J223" s="31"/>
      <c r="K223" s="31"/>
      <c r="L223" s="31"/>
      <c r="M223" s="31"/>
      <c r="N223" s="31"/>
      <c r="O223" s="31"/>
      <c r="P223" s="31"/>
      <c r="Q223" s="31"/>
      <c r="R223" s="31"/>
      <c r="S223" s="31"/>
      <c r="T223" s="31"/>
      <c r="U223" s="32"/>
      <c r="V223" s="31"/>
    </row>
    <row r="224" spans="2:22" x14ac:dyDescent="0.25">
      <c r="B224" s="31"/>
      <c r="C224" s="31"/>
      <c r="D224" s="31"/>
      <c r="E224" s="31"/>
      <c r="F224" s="31"/>
      <c r="G224" s="31"/>
      <c r="H224" s="31"/>
      <c r="I224" s="31"/>
      <c r="J224" s="31"/>
      <c r="K224" s="31"/>
      <c r="L224" s="31"/>
      <c r="M224" s="31"/>
      <c r="N224" s="31"/>
      <c r="O224" s="31"/>
      <c r="P224" s="31"/>
      <c r="Q224" s="31"/>
      <c r="R224" s="31"/>
      <c r="S224" s="31"/>
      <c r="T224" s="31"/>
      <c r="U224" s="32"/>
      <c r="V224" s="31"/>
    </row>
    <row r="225" spans="2:22" x14ac:dyDescent="0.25">
      <c r="B225" s="31"/>
      <c r="C225" s="31"/>
      <c r="D225" s="31"/>
      <c r="E225" s="31"/>
      <c r="F225" s="31"/>
      <c r="G225" s="31"/>
      <c r="H225" s="31"/>
      <c r="I225" s="31"/>
      <c r="J225" s="31"/>
      <c r="K225" s="31"/>
      <c r="L225" s="31"/>
      <c r="M225" s="31"/>
      <c r="N225" s="31"/>
      <c r="O225" s="31"/>
      <c r="P225" s="31"/>
      <c r="Q225" s="31"/>
      <c r="R225" s="31"/>
      <c r="S225" s="31"/>
      <c r="T225" s="31"/>
      <c r="U225" s="32"/>
      <c r="V225" s="31"/>
    </row>
    <row r="226" spans="2:22" x14ac:dyDescent="0.25">
      <c r="B226" s="31"/>
      <c r="C226" s="31"/>
      <c r="D226" s="31"/>
      <c r="E226" s="31"/>
      <c r="F226" s="31"/>
      <c r="G226" s="31"/>
      <c r="H226" s="31"/>
      <c r="I226" s="31"/>
      <c r="J226" s="31"/>
      <c r="K226" s="31"/>
      <c r="L226" s="31"/>
      <c r="M226" s="31"/>
      <c r="N226" s="31"/>
      <c r="O226" s="31"/>
      <c r="P226" s="31"/>
      <c r="Q226" s="31"/>
      <c r="R226" s="31"/>
      <c r="S226" s="31"/>
      <c r="T226" s="31"/>
      <c r="U226" s="32"/>
      <c r="V226" s="31"/>
    </row>
    <row r="227" spans="2:22" x14ac:dyDescent="0.25">
      <c r="B227" s="31"/>
      <c r="C227" s="31"/>
      <c r="D227" s="31"/>
      <c r="E227" s="31"/>
      <c r="F227" s="31"/>
      <c r="G227" s="31"/>
      <c r="H227" s="31"/>
      <c r="I227" s="31"/>
      <c r="J227" s="31"/>
      <c r="K227" s="31"/>
      <c r="L227" s="31"/>
      <c r="M227" s="31"/>
      <c r="N227" s="31"/>
      <c r="O227" s="31"/>
      <c r="P227" s="31"/>
      <c r="Q227" s="31"/>
      <c r="R227" s="31"/>
      <c r="S227" s="31"/>
      <c r="T227" s="31"/>
      <c r="U227" s="32"/>
      <c r="V227" s="31"/>
    </row>
    <row r="228" spans="2:22" x14ac:dyDescent="0.25">
      <c r="B228" s="31"/>
      <c r="C228" s="31"/>
      <c r="D228" s="31"/>
      <c r="E228" s="31"/>
      <c r="F228" s="31"/>
      <c r="G228" s="31"/>
      <c r="H228" s="31"/>
      <c r="I228" s="31"/>
      <c r="J228" s="31"/>
      <c r="K228" s="31"/>
      <c r="L228" s="31"/>
      <c r="M228" s="31"/>
      <c r="N228" s="31"/>
      <c r="O228" s="31"/>
      <c r="P228" s="31"/>
      <c r="Q228" s="31"/>
      <c r="R228" s="31"/>
      <c r="S228" s="31"/>
      <c r="T228" s="31"/>
      <c r="U228" s="32"/>
      <c r="V228" s="31"/>
    </row>
    <row r="229" spans="2:22" x14ac:dyDescent="0.25">
      <c r="B229" s="31"/>
      <c r="C229" s="31"/>
      <c r="D229" s="31"/>
      <c r="E229" s="31"/>
      <c r="F229" s="31"/>
      <c r="G229" s="31"/>
      <c r="H229" s="31"/>
      <c r="I229" s="31"/>
      <c r="J229" s="31"/>
      <c r="K229" s="31"/>
      <c r="L229" s="31"/>
      <c r="M229" s="31"/>
      <c r="N229" s="31"/>
      <c r="O229" s="31"/>
      <c r="P229" s="31"/>
      <c r="Q229" s="31"/>
      <c r="R229" s="31"/>
      <c r="S229" s="31"/>
      <c r="T229" s="31"/>
      <c r="U229" s="32"/>
      <c r="V229" s="31"/>
    </row>
    <row r="230" spans="2:22" x14ac:dyDescent="0.25">
      <c r="B230" s="31"/>
      <c r="C230" s="31"/>
      <c r="D230" s="31"/>
      <c r="E230" s="31"/>
      <c r="F230" s="31"/>
      <c r="G230" s="31"/>
      <c r="H230" s="31"/>
      <c r="I230" s="31"/>
      <c r="J230" s="31"/>
      <c r="K230" s="31"/>
      <c r="L230" s="31"/>
      <c r="M230" s="31"/>
      <c r="N230" s="31"/>
      <c r="O230" s="31"/>
      <c r="P230" s="31"/>
      <c r="Q230" s="31"/>
      <c r="R230" s="31"/>
      <c r="S230" s="31"/>
      <c r="T230" s="31"/>
      <c r="U230" s="32"/>
      <c r="V230" s="31"/>
    </row>
    <row r="231" spans="2:22" x14ac:dyDescent="0.25">
      <c r="B231" s="31"/>
      <c r="C231" s="31"/>
      <c r="D231" s="31"/>
      <c r="E231" s="31"/>
      <c r="F231" s="31"/>
      <c r="G231" s="31"/>
      <c r="H231" s="31"/>
      <c r="I231" s="31"/>
      <c r="J231" s="31"/>
      <c r="K231" s="31"/>
      <c r="L231" s="31"/>
      <c r="M231" s="31"/>
      <c r="N231" s="31"/>
      <c r="O231" s="31"/>
      <c r="P231" s="31"/>
      <c r="Q231" s="31"/>
      <c r="R231" s="31"/>
      <c r="S231" s="31"/>
      <c r="T231" s="31"/>
      <c r="U231" s="32"/>
      <c r="V231" s="31"/>
    </row>
    <row r="232" spans="2:22" x14ac:dyDescent="0.25">
      <c r="B232" s="31"/>
      <c r="C232" s="31"/>
      <c r="D232" s="31"/>
      <c r="E232" s="31"/>
      <c r="F232" s="31"/>
      <c r="G232" s="31"/>
      <c r="H232" s="31"/>
      <c r="I232" s="31"/>
      <c r="J232" s="31"/>
      <c r="K232" s="31"/>
      <c r="L232" s="31"/>
      <c r="M232" s="31"/>
      <c r="N232" s="31"/>
      <c r="O232" s="31"/>
      <c r="P232" s="31"/>
      <c r="Q232" s="31"/>
      <c r="R232" s="31"/>
      <c r="S232" s="31"/>
      <c r="T232" s="31"/>
      <c r="U232" s="32"/>
      <c r="V232" s="31"/>
    </row>
    <row r="233" spans="2:22" x14ac:dyDescent="0.25">
      <c r="B233" s="31"/>
      <c r="C233" s="31"/>
      <c r="D233" s="31"/>
      <c r="E233" s="31"/>
      <c r="F233" s="31"/>
      <c r="G233" s="31"/>
      <c r="H233" s="31"/>
      <c r="I233" s="31"/>
      <c r="J233" s="31"/>
      <c r="K233" s="31"/>
      <c r="L233" s="31"/>
      <c r="M233" s="31"/>
      <c r="N233" s="31"/>
      <c r="O233" s="31"/>
      <c r="P233" s="31"/>
      <c r="Q233" s="31"/>
      <c r="R233" s="31"/>
      <c r="S233" s="31"/>
      <c r="T233" s="31"/>
      <c r="U233" s="32"/>
      <c r="V233" s="31"/>
    </row>
    <row r="234" spans="2:22" x14ac:dyDescent="0.25">
      <c r="B234" s="31"/>
      <c r="C234" s="31"/>
      <c r="D234" s="31"/>
      <c r="E234" s="31"/>
      <c r="F234" s="31"/>
      <c r="G234" s="31"/>
      <c r="H234" s="31"/>
      <c r="I234" s="31"/>
      <c r="J234" s="31"/>
      <c r="K234" s="31"/>
      <c r="L234" s="31"/>
      <c r="M234" s="31"/>
      <c r="N234" s="31"/>
      <c r="O234" s="31"/>
      <c r="P234" s="31"/>
      <c r="Q234" s="31"/>
      <c r="R234" s="31"/>
      <c r="S234" s="31"/>
      <c r="T234" s="31"/>
      <c r="U234" s="32"/>
      <c r="V234" s="31"/>
    </row>
    <row r="235" spans="2:22" x14ac:dyDescent="0.25">
      <c r="B235" s="31"/>
      <c r="C235" s="31"/>
      <c r="D235" s="31"/>
      <c r="E235" s="31"/>
      <c r="F235" s="31"/>
      <c r="G235" s="31"/>
      <c r="H235" s="31"/>
      <c r="I235" s="31"/>
      <c r="J235" s="31"/>
      <c r="K235" s="31"/>
      <c r="L235" s="31"/>
      <c r="M235" s="31"/>
      <c r="N235" s="31"/>
      <c r="O235" s="31"/>
      <c r="P235" s="31"/>
      <c r="Q235" s="31"/>
      <c r="R235" s="31"/>
      <c r="S235" s="31"/>
      <c r="T235" s="31"/>
      <c r="U235" s="32"/>
      <c r="V235" s="31"/>
    </row>
    <row r="236" spans="2:22" x14ac:dyDescent="0.25">
      <c r="B236" s="31"/>
      <c r="C236" s="31"/>
      <c r="D236" s="31"/>
      <c r="E236" s="31"/>
      <c r="F236" s="31"/>
      <c r="G236" s="31"/>
      <c r="H236" s="31"/>
      <c r="I236" s="31"/>
      <c r="J236" s="31"/>
      <c r="K236" s="31"/>
      <c r="L236" s="31"/>
      <c r="M236" s="31"/>
      <c r="N236" s="31"/>
      <c r="O236" s="31"/>
      <c r="P236" s="31"/>
      <c r="Q236" s="31"/>
      <c r="R236" s="31"/>
      <c r="S236" s="31"/>
      <c r="T236" s="31"/>
      <c r="U236" s="32"/>
      <c r="V236" s="31"/>
    </row>
    <row r="237" spans="2:22" x14ac:dyDescent="0.25">
      <c r="B237" s="31"/>
      <c r="C237" s="31"/>
      <c r="D237" s="31"/>
      <c r="E237" s="31"/>
      <c r="F237" s="31"/>
      <c r="G237" s="31"/>
      <c r="H237" s="31"/>
      <c r="I237" s="31"/>
      <c r="J237" s="31"/>
      <c r="K237" s="31"/>
      <c r="L237" s="31"/>
      <c r="M237" s="31"/>
      <c r="N237" s="31"/>
      <c r="O237" s="31"/>
      <c r="P237" s="31"/>
      <c r="Q237" s="31"/>
      <c r="R237" s="31"/>
      <c r="S237" s="31"/>
      <c r="T237" s="31"/>
      <c r="U237" s="32"/>
      <c r="V237" s="31"/>
    </row>
    <row r="238" spans="2:22" x14ac:dyDescent="0.25">
      <c r="B238" s="31"/>
      <c r="C238" s="31"/>
      <c r="D238" s="31"/>
      <c r="E238" s="31"/>
      <c r="F238" s="31"/>
      <c r="G238" s="31"/>
      <c r="H238" s="31"/>
      <c r="I238" s="31"/>
      <c r="J238" s="31"/>
      <c r="K238" s="31"/>
      <c r="L238" s="31"/>
      <c r="M238" s="31"/>
      <c r="N238" s="31"/>
      <c r="O238" s="31"/>
      <c r="P238" s="31"/>
      <c r="Q238" s="31"/>
      <c r="R238" s="31"/>
      <c r="S238" s="31"/>
      <c r="T238" s="31"/>
      <c r="U238" s="32"/>
      <c r="V238" s="31"/>
    </row>
    <row r="239" spans="2:22" x14ac:dyDescent="0.25">
      <c r="B239" s="31"/>
      <c r="C239" s="31"/>
      <c r="D239" s="31"/>
      <c r="E239" s="31"/>
      <c r="F239" s="31"/>
      <c r="G239" s="31"/>
      <c r="H239" s="31"/>
      <c r="I239" s="31"/>
      <c r="J239" s="31"/>
      <c r="K239" s="31"/>
      <c r="L239" s="31"/>
      <c r="M239" s="31"/>
      <c r="N239" s="31"/>
      <c r="O239" s="31"/>
      <c r="P239" s="31"/>
      <c r="Q239" s="31"/>
      <c r="R239" s="31"/>
      <c r="S239" s="31"/>
      <c r="T239" s="31"/>
      <c r="U239" s="32"/>
      <c r="V239" s="31"/>
    </row>
    <row r="240" spans="2:22" x14ac:dyDescent="0.25">
      <c r="B240" s="31"/>
      <c r="C240" s="31"/>
      <c r="D240" s="31"/>
      <c r="E240" s="31"/>
      <c r="F240" s="31"/>
      <c r="G240" s="31"/>
      <c r="H240" s="31"/>
      <c r="I240" s="31"/>
      <c r="J240" s="31"/>
      <c r="K240" s="31"/>
      <c r="L240" s="31"/>
      <c r="M240" s="31"/>
      <c r="N240" s="31"/>
      <c r="O240" s="31"/>
      <c r="P240" s="31"/>
      <c r="Q240" s="31"/>
      <c r="R240" s="31"/>
      <c r="S240" s="31"/>
      <c r="T240" s="31"/>
      <c r="U240" s="32"/>
      <c r="V240" s="31"/>
    </row>
    <row r="241" spans="2:22" x14ac:dyDescent="0.25">
      <c r="B241" s="31"/>
      <c r="C241" s="31"/>
      <c r="D241" s="31"/>
      <c r="E241" s="31"/>
      <c r="F241" s="31"/>
      <c r="G241" s="31"/>
      <c r="H241" s="31"/>
      <c r="I241" s="31"/>
      <c r="J241" s="31"/>
      <c r="K241" s="31"/>
      <c r="L241" s="31"/>
      <c r="M241" s="31"/>
      <c r="N241" s="31"/>
      <c r="O241" s="31"/>
      <c r="P241" s="31"/>
      <c r="Q241" s="31"/>
      <c r="R241" s="31"/>
      <c r="S241" s="31"/>
      <c r="T241" s="31"/>
      <c r="U241" s="32"/>
      <c r="V241" s="31"/>
    </row>
    <row r="242" spans="2:22" x14ac:dyDescent="0.25">
      <c r="B242" s="31"/>
      <c r="C242" s="31"/>
      <c r="D242" s="31"/>
      <c r="E242" s="31"/>
      <c r="F242" s="31"/>
      <c r="G242" s="31"/>
      <c r="H242" s="31"/>
      <c r="I242" s="31"/>
      <c r="J242" s="31"/>
      <c r="K242" s="31"/>
      <c r="L242" s="31"/>
      <c r="M242" s="31"/>
      <c r="N242" s="31"/>
      <c r="O242" s="31"/>
      <c r="P242" s="31"/>
      <c r="Q242" s="31"/>
      <c r="R242" s="31"/>
      <c r="S242" s="31"/>
      <c r="T242" s="31"/>
      <c r="U242" s="32"/>
      <c r="V242" s="31"/>
    </row>
    <row r="243" spans="2:22" x14ac:dyDescent="0.25">
      <c r="B243" s="31"/>
      <c r="C243" s="31"/>
      <c r="D243" s="31"/>
      <c r="E243" s="31"/>
      <c r="F243" s="31"/>
      <c r="G243" s="31"/>
      <c r="H243" s="31"/>
      <c r="I243" s="31"/>
      <c r="J243" s="31"/>
      <c r="K243" s="31"/>
      <c r="L243" s="31"/>
      <c r="M243" s="31"/>
      <c r="N243" s="31"/>
      <c r="O243" s="31"/>
      <c r="P243" s="31"/>
      <c r="Q243" s="31"/>
      <c r="R243" s="31"/>
      <c r="S243" s="31"/>
      <c r="T243" s="31"/>
      <c r="U243" s="32"/>
      <c r="V243" s="31"/>
    </row>
    <row r="244" spans="2:22" x14ac:dyDescent="0.25">
      <c r="B244" s="31"/>
      <c r="C244" s="31"/>
      <c r="D244" s="31"/>
      <c r="E244" s="31"/>
      <c r="F244" s="31"/>
      <c r="G244" s="31"/>
      <c r="H244" s="31"/>
      <c r="I244" s="31"/>
      <c r="J244" s="31"/>
      <c r="K244" s="31"/>
      <c r="L244" s="31"/>
      <c r="M244" s="31"/>
      <c r="N244" s="31"/>
      <c r="O244" s="31"/>
      <c r="P244" s="31"/>
      <c r="Q244" s="31"/>
      <c r="R244" s="31"/>
      <c r="S244" s="31"/>
      <c r="T244" s="31"/>
      <c r="U244" s="32"/>
      <c r="V244" s="31"/>
    </row>
    <row r="245" spans="2:22" x14ac:dyDescent="0.25">
      <c r="B245" s="31"/>
      <c r="C245" s="31"/>
      <c r="D245" s="31"/>
      <c r="E245" s="31"/>
      <c r="F245" s="31"/>
      <c r="G245" s="31"/>
      <c r="H245" s="31"/>
      <c r="I245" s="31"/>
      <c r="J245" s="31"/>
      <c r="K245" s="31"/>
      <c r="L245" s="31"/>
      <c r="M245" s="31"/>
      <c r="N245" s="31"/>
      <c r="O245" s="31"/>
      <c r="P245" s="31"/>
      <c r="Q245" s="31"/>
      <c r="R245" s="31"/>
      <c r="S245" s="31"/>
      <c r="T245" s="31"/>
      <c r="U245" s="32"/>
      <c r="V245" s="31"/>
    </row>
    <row r="246" spans="2:22" x14ac:dyDescent="0.25">
      <c r="B246" s="31"/>
      <c r="C246" s="31"/>
      <c r="D246" s="31"/>
      <c r="E246" s="31"/>
      <c r="F246" s="31"/>
      <c r="G246" s="31"/>
      <c r="H246" s="31"/>
      <c r="I246" s="31"/>
      <c r="J246" s="31"/>
      <c r="K246" s="31"/>
      <c r="L246" s="31"/>
      <c r="M246" s="31"/>
      <c r="N246" s="31"/>
      <c r="O246" s="31"/>
      <c r="P246" s="31"/>
      <c r="Q246" s="31"/>
      <c r="R246" s="31"/>
      <c r="S246" s="31"/>
      <c r="T246" s="31"/>
      <c r="U246" s="32"/>
      <c r="V246" s="31"/>
    </row>
    <row r="247" spans="2:22" x14ac:dyDescent="0.25">
      <c r="B247" s="31"/>
      <c r="C247" s="31"/>
      <c r="D247" s="31"/>
      <c r="E247" s="31"/>
      <c r="F247" s="31"/>
      <c r="G247" s="31"/>
      <c r="H247" s="31"/>
      <c r="I247" s="31"/>
      <c r="J247" s="31"/>
      <c r="K247" s="31"/>
      <c r="L247" s="31"/>
      <c r="M247" s="31"/>
      <c r="N247" s="31"/>
      <c r="O247" s="31"/>
      <c r="P247" s="31"/>
      <c r="Q247" s="31"/>
      <c r="R247" s="31"/>
      <c r="S247" s="31"/>
      <c r="T247" s="31"/>
      <c r="U247" s="32"/>
      <c r="V247" s="31"/>
    </row>
  </sheetData>
  <mergeCells count="13">
    <mergeCell ref="A23:C23"/>
    <mergeCell ref="T23:U23"/>
    <mergeCell ref="A24:D24"/>
    <mergeCell ref="A2:U2"/>
    <mergeCell ref="A3:U3"/>
    <mergeCell ref="A4:A6"/>
    <mergeCell ref="B4:B6"/>
    <mergeCell ref="D4:K4"/>
    <mergeCell ref="L4:S4"/>
    <mergeCell ref="T4:T6"/>
    <mergeCell ref="U4:U6"/>
    <mergeCell ref="D5:K5"/>
    <mergeCell ref="L5:S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
  <sheetViews>
    <sheetView zoomScaleNormal="100" workbookViewId="0">
      <selection activeCell="M4" sqref="M4"/>
    </sheetView>
  </sheetViews>
  <sheetFormatPr defaultColWidth="9.140625" defaultRowHeight="15" x14ac:dyDescent="0.25"/>
  <cols>
    <col min="1" max="1" width="24.7109375" style="1" customWidth="1"/>
    <col min="2" max="2" width="13.28515625" style="1" customWidth="1"/>
    <col min="3" max="3" width="19.140625" style="1" customWidth="1"/>
    <col min="4" max="4" width="25.42578125" style="1" customWidth="1"/>
    <col min="5" max="5" width="3" style="1" customWidth="1"/>
    <col min="6" max="10" width="3.5703125" style="1" customWidth="1"/>
    <col min="11" max="29" width="14.7109375" style="1" customWidth="1"/>
    <col min="30" max="32" width="5.42578125" style="1" customWidth="1"/>
    <col min="33" max="39" width="3.5703125" style="1" customWidth="1"/>
    <col min="40" max="40" width="8" style="1" customWidth="1"/>
    <col min="41" max="41" width="16.140625" style="1" customWidth="1"/>
    <col min="42" max="42" width="11.140625" style="1" customWidth="1"/>
    <col min="43" max="43" width="12.85546875" style="1" customWidth="1"/>
    <col min="44" max="48" width="8" style="1" customWidth="1"/>
    <col min="49" max="16384" width="9.140625" style="1"/>
  </cols>
  <sheetData>
    <row r="1" spans="1:43" ht="21" x14ac:dyDescent="0.55000000000000004">
      <c r="A1" s="278" t="s">
        <v>68</v>
      </c>
      <c r="B1" s="278"/>
      <c r="C1" s="278"/>
      <c r="D1" s="278"/>
      <c r="AP1" s="1" t="s">
        <v>69</v>
      </c>
    </row>
    <row r="2" spans="1:43" x14ac:dyDescent="0.25">
      <c r="A2" s="279" t="s">
        <v>70</v>
      </c>
      <c r="B2" s="279"/>
      <c r="C2" s="279"/>
      <c r="D2" s="279"/>
      <c r="AO2" s="1" t="s">
        <v>71</v>
      </c>
      <c r="AP2" s="1">
        <v>61.599484750000002</v>
      </c>
    </row>
    <row r="3" spans="1:43" x14ac:dyDescent="0.25">
      <c r="AO3" s="1" t="s">
        <v>72</v>
      </c>
      <c r="AP3" s="1">
        <v>22.06917683</v>
      </c>
    </row>
    <row r="4" spans="1:43" x14ac:dyDescent="0.25">
      <c r="A4" s="280" t="s">
        <v>73</v>
      </c>
      <c r="B4" s="33" t="s">
        <v>74</v>
      </c>
      <c r="C4" s="34" t="s">
        <v>75</v>
      </c>
      <c r="D4" s="282" t="s">
        <v>76</v>
      </c>
      <c r="AO4" s="1" t="s">
        <v>77</v>
      </c>
      <c r="AP4" s="1">
        <v>45.434174030000001</v>
      </c>
    </row>
    <row r="5" spans="1:43" ht="18.75" x14ac:dyDescent="0.25">
      <c r="A5" s="281"/>
      <c r="B5" s="35" t="s">
        <v>78</v>
      </c>
      <c r="C5" s="36" t="s">
        <v>79</v>
      </c>
      <c r="D5" s="283"/>
      <c r="AO5" s="1" t="s">
        <v>80</v>
      </c>
      <c r="AP5" s="1">
        <v>76.487272000000004</v>
      </c>
    </row>
    <row r="6" spans="1:43" ht="18.75" x14ac:dyDescent="0.5">
      <c r="A6" s="37" t="s">
        <v>81</v>
      </c>
      <c r="B6" s="38">
        <v>2008</v>
      </c>
      <c r="C6" s="39">
        <v>61599484.75</v>
      </c>
      <c r="D6" s="40" t="s">
        <v>82</v>
      </c>
      <c r="AO6" s="31" t="s">
        <v>83</v>
      </c>
      <c r="AP6" s="31">
        <v>29.704529000000001</v>
      </c>
    </row>
    <row r="7" spans="1:43" ht="18.75" x14ac:dyDescent="0.5">
      <c r="A7" s="37" t="s">
        <v>84</v>
      </c>
      <c r="B7" s="38">
        <v>2009</v>
      </c>
      <c r="C7" s="41">
        <v>22069176.829999998</v>
      </c>
      <c r="D7" s="40" t="s">
        <v>85</v>
      </c>
      <c r="AO7" s="31" t="s">
        <v>86</v>
      </c>
      <c r="AP7" s="31">
        <v>25.929971999999999</v>
      </c>
    </row>
    <row r="8" spans="1:43" s="31" customFormat="1" ht="18.75" x14ac:dyDescent="0.5">
      <c r="A8" s="42" t="s">
        <v>87</v>
      </c>
      <c r="B8" s="43">
        <v>2011</v>
      </c>
      <c r="C8" s="44">
        <v>44840129.75</v>
      </c>
      <c r="D8" s="40" t="s">
        <v>88</v>
      </c>
      <c r="AO8" s="31" t="s">
        <v>89</v>
      </c>
      <c r="AP8" s="31">
        <v>46.220447</v>
      </c>
    </row>
    <row r="9" spans="1:43" s="31" customFormat="1" ht="18.75" x14ac:dyDescent="0.5">
      <c r="A9" s="42" t="s">
        <v>81</v>
      </c>
      <c r="B9" s="43">
        <v>2013</v>
      </c>
      <c r="C9" s="44">
        <v>25123505</v>
      </c>
      <c r="D9" s="40" t="s">
        <v>82</v>
      </c>
      <c r="AO9" s="1" t="s">
        <v>460</v>
      </c>
      <c r="AP9" s="26">
        <v>65.829594999999998</v>
      </c>
    </row>
    <row r="10" spans="1:43" s="31" customFormat="1" ht="18.75" x14ac:dyDescent="0.5">
      <c r="A10" s="42" t="s">
        <v>87</v>
      </c>
      <c r="B10" s="43">
        <v>2014</v>
      </c>
      <c r="C10" s="44">
        <v>29564148</v>
      </c>
      <c r="D10" s="40" t="s">
        <v>88</v>
      </c>
    </row>
    <row r="11" spans="1:43" s="31" customFormat="1" ht="18.75" x14ac:dyDescent="0.5">
      <c r="A11" s="42" t="s">
        <v>84</v>
      </c>
      <c r="B11" s="43">
        <v>2014</v>
      </c>
      <c r="C11" s="44">
        <v>25929972</v>
      </c>
      <c r="D11" s="40" t="s">
        <v>85</v>
      </c>
    </row>
    <row r="12" spans="1:43" s="31" customFormat="1" ht="18.75" x14ac:dyDescent="0.5">
      <c r="A12" s="42" t="s">
        <v>87</v>
      </c>
      <c r="B12" s="43">
        <v>2017</v>
      </c>
      <c r="C12" s="45">
        <v>46220447</v>
      </c>
      <c r="D12" s="40" t="s">
        <v>88</v>
      </c>
    </row>
    <row r="13" spans="1:43" s="31" customFormat="1" ht="18.75" x14ac:dyDescent="0.5">
      <c r="A13" s="42" t="s">
        <v>81</v>
      </c>
      <c r="B13" s="43">
        <v>2018</v>
      </c>
      <c r="C13" s="44">
        <v>65829595</v>
      </c>
      <c r="D13" s="40" t="s">
        <v>82</v>
      </c>
    </row>
    <row r="14" spans="1:43" ht="21.75" customHeight="1" x14ac:dyDescent="0.25">
      <c r="A14" s="284" t="s">
        <v>90</v>
      </c>
      <c r="B14" s="284"/>
      <c r="C14" s="284"/>
      <c r="D14" s="284"/>
    </row>
    <row r="15" spans="1:43" s="49" customFormat="1" ht="16.5" x14ac:dyDescent="0.25">
      <c r="A15" s="46" t="s">
        <v>60</v>
      </c>
      <c r="B15" s="47"/>
      <c r="C15" s="47"/>
      <c r="D15" s="48" t="s">
        <v>61</v>
      </c>
    </row>
    <row r="16" spans="1:43" x14ac:dyDescent="0.25">
      <c r="AP16" s="1" t="s">
        <v>69</v>
      </c>
      <c r="AQ16" s="1" t="s">
        <v>91</v>
      </c>
    </row>
    <row r="17" spans="40:43" x14ac:dyDescent="0.25">
      <c r="AO17" s="1" t="s">
        <v>71</v>
      </c>
      <c r="AP17" s="26">
        <f>AQ17/1000000</f>
        <v>61.599484750000002</v>
      </c>
      <c r="AQ17" s="27">
        <f>C6</f>
        <v>61599484.75</v>
      </c>
    </row>
    <row r="18" spans="40:43" x14ac:dyDescent="0.25">
      <c r="AN18" s="49"/>
      <c r="AO18" s="1" t="s">
        <v>72</v>
      </c>
      <c r="AP18" s="26">
        <f t="shared" ref="AP18:AP19" si="0">AQ18/1000000</f>
        <v>22.06917683</v>
      </c>
      <c r="AQ18" s="27">
        <f>C7</f>
        <v>22069176.829999998</v>
      </c>
    </row>
    <row r="19" spans="40:43" x14ac:dyDescent="0.25">
      <c r="AO19" s="1" t="s">
        <v>92</v>
      </c>
      <c r="AP19" s="26">
        <f t="shared" si="0"/>
        <v>0</v>
      </c>
    </row>
    <row r="20" spans="40:43" x14ac:dyDescent="0.25">
      <c r="AO20" s="50" t="s">
        <v>77</v>
      </c>
      <c r="AP20" s="26">
        <f>AQ20/1000000</f>
        <v>44.840129750000003</v>
      </c>
      <c r="AQ20" s="27">
        <f>C8</f>
        <v>44840129.75</v>
      </c>
    </row>
    <row r="21" spans="40:43" x14ac:dyDescent="0.25">
      <c r="AO21" s="1" t="s">
        <v>93</v>
      </c>
      <c r="AP21" s="26">
        <f>AQ21/1000000</f>
        <v>0</v>
      </c>
    </row>
    <row r="22" spans="40:43" x14ac:dyDescent="0.25">
      <c r="AO22" s="1" t="s">
        <v>80</v>
      </c>
      <c r="AP22" s="26">
        <f>AQ22/1000000</f>
        <v>25.123505000000002</v>
      </c>
      <c r="AQ22" s="51">
        <f>C9</f>
        <v>25123505</v>
      </c>
    </row>
    <row r="23" spans="40:43" x14ac:dyDescent="0.25">
      <c r="AO23" s="42" t="s">
        <v>83</v>
      </c>
      <c r="AP23" s="26">
        <f t="shared" ref="AP23:AP28" si="1">AQ23/1000000</f>
        <v>29.564147999999999</v>
      </c>
      <c r="AQ23" s="51">
        <f>C10</f>
        <v>29564148</v>
      </c>
    </row>
    <row r="24" spans="40:43" x14ac:dyDescent="0.25">
      <c r="AO24" s="52" t="s">
        <v>86</v>
      </c>
      <c r="AP24" s="26">
        <f t="shared" si="1"/>
        <v>25.929971999999999</v>
      </c>
      <c r="AQ24" s="51">
        <f>C11</f>
        <v>25929972</v>
      </c>
    </row>
    <row r="25" spans="40:43" x14ac:dyDescent="0.25">
      <c r="AO25" s="1" t="s">
        <v>94</v>
      </c>
      <c r="AP25" s="26">
        <f t="shared" si="1"/>
        <v>0</v>
      </c>
    </row>
    <row r="26" spans="40:43" x14ac:dyDescent="0.25">
      <c r="AO26" s="1" t="s">
        <v>95</v>
      </c>
      <c r="AP26" s="26">
        <f t="shared" si="1"/>
        <v>0</v>
      </c>
    </row>
    <row r="27" spans="40:43" x14ac:dyDescent="0.25">
      <c r="AO27" s="1" t="s">
        <v>89</v>
      </c>
      <c r="AP27" s="26">
        <f t="shared" si="1"/>
        <v>46.220447</v>
      </c>
      <c r="AQ27" s="53">
        <f>C12</f>
        <v>46220447</v>
      </c>
    </row>
    <row r="28" spans="40:43" x14ac:dyDescent="0.25">
      <c r="AO28" s="1" t="s">
        <v>460</v>
      </c>
      <c r="AP28" s="26">
        <f t="shared" si="1"/>
        <v>65.829594999999998</v>
      </c>
      <c r="AQ28" s="53">
        <f t="shared" ref="AQ28" si="2">C13</f>
        <v>65829595</v>
      </c>
    </row>
    <row r="29" spans="40:43" x14ac:dyDescent="0.25">
      <c r="AO29" s="1" t="s">
        <v>96</v>
      </c>
      <c r="AP29" s="1" t="s">
        <v>97</v>
      </c>
      <c r="AQ29" s="53"/>
    </row>
    <row r="30" spans="40:43" x14ac:dyDescent="0.25">
      <c r="AO30" s="1">
        <v>155</v>
      </c>
      <c r="AP30" s="1">
        <v>320</v>
      </c>
      <c r="AQ30" s="53"/>
    </row>
    <row r="31" spans="40:43" x14ac:dyDescent="0.25">
      <c r="AO31" s="1">
        <v>600</v>
      </c>
      <c r="AP31" s="1">
        <v>88</v>
      </c>
      <c r="AQ31" s="53"/>
    </row>
    <row r="33" spans="40:49" x14ac:dyDescent="0.25">
      <c r="AT33" s="277">
        <v>2014</v>
      </c>
      <c r="AU33" s="277"/>
    </row>
    <row r="34" spans="40:49" ht="45.75" x14ac:dyDescent="0.25">
      <c r="AN34" s="54" t="s">
        <v>71</v>
      </c>
      <c r="AO34" s="54" t="s">
        <v>72</v>
      </c>
      <c r="AP34" s="54" t="s">
        <v>92</v>
      </c>
      <c r="AQ34" s="55" t="s">
        <v>77</v>
      </c>
      <c r="AR34" s="54" t="s">
        <v>93</v>
      </c>
      <c r="AS34" s="54" t="s">
        <v>80</v>
      </c>
      <c r="AT34" s="56" t="s">
        <v>98</v>
      </c>
      <c r="AU34" s="55" t="s">
        <v>84</v>
      </c>
      <c r="AV34" s="54"/>
      <c r="AW34" s="29"/>
    </row>
    <row r="35" spans="40:49" x14ac:dyDescent="0.25">
      <c r="AN35" s="1">
        <v>61.599484750000002</v>
      </c>
      <c r="AO35" s="1">
        <v>22.06917683</v>
      </c>
      <c r="AP35" s="1">
        <v>0</v>
      </c>
      <c r="AQ35" s="1">
        <v>45.434174030000001</v>
      </c>
      <c r="AS35" s="1">
        <v>76.487272000000004</v>
      </c>
      <c r="AT35" s="1">
        <v>29.704529000000001</v>
      </c>
      <c r="AU35" s="1">
        <v>25.929971999999999</v>
      </c>
    </row>
  </sheetData>
  <mergeCells count="6">
    <mergeCell ref="AT33:AU33"/>
    <mergeCell ref="A1:D1"/>
    <mergeCell ref="A2:D2"/>
    <mergeCell ref="A4:A5"/>
    <mergeCell ref="D4:D5"/>
    <mergeCell ref="A14:D14"/>
  </mergeCells>
  <pageMargins left="0.7" right="0.7" top="0.75" bottom="0.75" header="0.3" footer="0.3"/>
  <pageSetup paperSize="9" scale="84"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9"/>
  <sheetViews>
    <sheetView workbookViewId="0">
      <selection activeCell="B5" sqref="B5:C6"/>
    </sheetView>
  </sheetViews>
  <sheetFormatPr defaultColWidth="9.140625" defaultRowHeight="15" x14ac:dyDescent="0.25"/>
  <cols>
    <col min="1" max="1" width="20.28515625" style="1" customWidth="1"/>
    <col min="2" max="2" width="12.28515625" style="1" customWidth="1"/>
    <col min="3" max="3" width="13.7109375" style="1" bestFit="1" customWidth="1"/>
    <col min="4" max="4" width="38.5703125" style="1" customWidth="1"/>
    <col min="5" max="5" width="1.5703125" style="1" customWidth="1"/>
    <col min="6" max="16384" width="9.140625" style="1"/>
  </cols>
  <sheetData>
    <row r="2" spans="1:10" ht="21" x14ac:dyDescent="0.55000000000000004">
      <c r="A2" s="278" t="s">
        <v>99</v>
      </c>
      <c r="B2" s="278"/>
      <c r="C2" s="278"/>
      <c r="D2" s="278"/>
      <c r="E2" s="57"/>
      <c r="F2" s="57"/>
      <c r="G2" s="57"/>
      <c r="H2" s="57"/>
      <c r="I2" s="57"/>
      <c r="J2" s="57"/>
    </row>
    <row r="3" spans="1:10" x14ac:dyDescent="0.25">
      <c r="A3" s="285" t="s">
        <v>100</v>
      </c>
      <c r="B3" s="285"/>
      <c r="C3" s="285"/>
      <c r="D3" s="285"/>
    </row>
    <row r="5" spans="1:10" s="25" customFormat="1" ht="17.25" customHeight="1" x14ac:dyDescent="0.25">
      <c r="A5" s="286" t="s">
        <v>101</v>
      </c>
      <c r="B5" s="289">
        <v>2018</v>
      </c>
      <c r="C5" s="289"/>
      <c r="D5" s="287" t="s">
        <v>102</v>
      </c>
    </row>
    <row r="6" spans="1:10" s="25" customFormat="1" ht="17.25" customHeight="1" x14ac:dyDescent="0.25">
      <c r="A6" s="254"/>
      <c r="B6" s="290"/>
      <c r="C6" s="290"/>
      <c r="D6" s="288"/>
    </row>
    <row r="7" spans="1:10" ht="21" x14ac:dyDescent="0.55000000000000004">
      <c r="A7" s="246" t="s">
        <v>103</v>
      </c>
      <c r="B7" s="291">
        <v>262135</v>
      </c>
      <c r="C7" s="291"/>
      <c r="D7" s="248" t="s">
        <v>104</v>
      </c>
    </row>
    <row r="8" spans="1:10" ht="21" x14ac:dyDescent="0.55000000000000004">
      <c r="A8" s="246" t="s">
        <v>105</v>
      </c>
      <c r="B8" s="292">
        <v>233889</v>
      </c>
      <c r="C8" s="292"/>
      <c r="D8" s="249" t="s">
        <v>106</v>
      </c>
    </row>
    <row r="9" spans="1:10" ht="21" x14ac:dyDescent="0.55000000000000004">
      <c r="A9" s="246" t="s">
        <v>107</v>
      </c>
      <c r="B9" s="293">
        <v>0.89219999999999999</v>
      </c>
      <c r="C9" s="293"/>
      <c r="D9" s="249" t="s">
        <v>108</v>
      </c>
    </row>
    <row r="10" spans="1:10" ht="21" x14ac:dyDescent="0.55000000000000004">
      <c r="A10" s="246" t="s">
        <v>109</v>
      </c>
      <c r="B10" s="292">
        <v>230757</v>
      </c>
      <c r="C10" s="292"/>
      <c r="D10" s="249" t="s">
        <v>110</v>
      </c>
    </row>
    <row r="11" spans="1:10" ht="21" x14ac:dyDescent="0.55000000000000004">
      <c r="A11" s="247" t="s">
        <v>111</v>
      </c>
      <c r="B11" s="294">
        <v>3123</v>
      </c>
      <c r="C11" s="294"/>
      <c r="D11" s="250" t="s">
        <v>112</v>
      </c>
    </row>
    <row r="12" spans="1:10" s="68" customFormat="1" ht="17.25" x14ac:dyDescent="0.25">
      <c r="A12" s="65" t="s">
        <v>113</v>
      </c>
      <c r="B12" s="66"/>
      <c r="C12" s="66"/>
      <c r="D12" s="67" t="s">
        <v>114</v>
      </c>
    </row>
    <row r="13" spans="1:10" s="23" customFormat="1" ht="17.25" x14ac:dyDescent="0.25">
      <c r="A13" s="21" t="s">
        <v>60</v>
      </c>
      <c r="D13" s="69" t="s">
        <v>61</v>
      </c>
    </row>
    <row r="14" spans="1:10" s="23" customFormat="1" ht="17.25" x14ac:dyDescent="0.25">
      <c r="A14" s="21"/>
      <c r="D14" s="69"/>
    </row>
    <row r="16" spans="1:10" ht="21" x14ac:dyDescent="0.55000000000000004">
      <c r="A16" s="278" t="s">
        <v>115</v>
      </c>
      <c r="B16" s="278"/>
      <c r="C16" s="278"/>
      <c r="D16" s="278"/>
      <c r="E16" s="57"/>
      <c r="F16" s="57"/>
      <c r="G16" s="57"/>
      <c r="H16" s="57"/>
      <c r="I16" s="57"/>
      <c r="J16" s="57"/>
    </row>
    <row r="17" spans="1:4" x14ac:dyDescent="0.25">
      <c r="A17" s="285" t="s">
        <v>116</v>
      </c>
      <c r="B17" s="285"/>
      <c r="C17" s="285"/>
      <c r="D17" s="285"/>
    </row>
    <row r="19" spans="1:4" s="25" customFormat="1" ht="21" x14ac:dyDescent="0.25">
      <c r="A19" s="286" t="s">
        <v>101</v>
      </c>
      <c r="B19" s="70" t="s">
        <v>117</v>
      </c>
      <c r="C19" s="70" t="s">
        <v>118</v>
      </c>
      <c r="D19" s="287" t="s">
        <v>102</v>
      </c>
    </row>
    <row r="20" spans="1:4" s="25" customFormat="1" ht="17.25" customHeight="1" x14ac:dyDescent="0.25">
      <c r="A20" s="254"/>
      <c r="B20" s="71" t="s">
        <v>119</v>
      </c>
      <c r="C20" s="71" t="s">
        <v>120</v>
      </c>
      <c r="D20" s="288"/>
    </row>
    <row r="21" spans="1:4" ht="21" x14ac:dyDescent="0.25">
      <c r="A21" s="246" t="s">
        <v>103</v>
      </c>
      <c r="B21" s="58">
        <v>239105</v>
      </c>
      <c r="C21" s="58">
        <v>239165</v>
      </c>
      <c r="D21" s="251" t="s">
        <v>104</v>
      </c>
    </row>
    <row r="22" spans="1:4" ht="21" x14ac:dyDescent="0.25">
      <c r="A22" s="246" t="s">
        <v>105</v>
      </c>
      <c r="B22" s="59">
        <v>208504</v>
      </c>
      <c r="C22" s="59">
        <v>218619</v>
      </c>
      <c r="D22" s="252" t="s">
        <v>106</v>
      </c>
    </row>
    <row r="23" spans="1:4" ht="21" x14ac:dyDescent="0.25">
      <c r="A23" s="246" t="s">
        <v>107</v>
      </c>
      <c r="B23" s="61">
        <v>0.872</v>
      </c>
      <c r="C23" s="61">
        <v>0.91400000000000003</v>
      </c>
      <c r="D23" s="252" t="s">
        <v>108</v>
      </c>
    </row>
    <row r="24" spans="1:4" ht="21" x14ac:dyDescent="0.25">
      <c r="A24" s="246" t="s">
        <v>109</v>
      </c>
      <c r="B24" s="59">
        <v>206173</v>
      </c>
      <c r="C24" s="59">
        <v>216384</v>
      </c>
      <c r="D24" s="252" t="s">
        <v>110</v>
      </c>
    </row>
    <row r="25" spans="1:4" ht="21" x14ac:dyDescent="0.25">
      <c r="A25" s="247" t="s">
        <v>111</v>
      </c>
      <c r="B25" s="63">
        <v>2331</v>
      </c>
      <c r="C25" s="63">
        <v>2237</v>
      </c>
      <c r="D25" s="253" t="s">
        <v>112</v>
      </c>
    </row>
    <row r="26" spans="1:4" s="68" customFormat="1" ht="17.25" x14ac:dyDescent="0.25">
      <c r="A26" s="65" t="s">
        <v>113</v>
      </c>
      <c r="B26" s="66"/>
      <c r="C26" s="66"/>
      <c r="D26" s="67" t="s">
        <v>114</v>
      </c>
    </row>
    <row r="27" spans="1:4" s="23" customFormat="1" ht="17.25" x14ac:dyDescent="0.25">
      <c r="A27" s="21" t="s">
        <v>60</v>
      </c>
      <c r="D27" s="69" t="s">
        <v>61</v>
      </c>
    </row>
    <row r="28" spans="1:4" s="23" customFormat="1" ht="17.25" x14ac:dyDescent="0.25">
      <c r="A28" s="21"/>
      <c r="D28" s="69"/>
    </row>
    <row r="29" spans="1:4" x14ac:dyDescent="0.25">
      <c r="C29" s="72"/>
    </row>
  </sheetData>
  <mergeCells count="14">
    <mergeCell ref="A17:D17"/>
    <mergeCell ref="A19:A20"/>
    <mergeCell ref="D19:D20"/>
    <mergeCell ref="A2:D2"/>
    <mergeCell ref="A3:D3"/>
    <mergeCell ref="A5:A6"/>
    <mergeCell ref="B5:C6"/>
    <mergeCell ref="D5:D6"/>
    <mergeCell ref="A16:D16"/>
    <mergeCell ref="B7:C7"/>
    <mergeCell ref="B8:C8"/>
    <mergeCell ref="B9:C9"/>
    <mergeCell ref="B10:C10"/>
    <mergeCell ref="B11:C11"/>
  </mergeCells>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0"/>
  <sheetViews>
    <sheetView topLeftCell="A163" workbookViewId="0">
      <selection activeCell="G5" sqref="G5:J9"/>
    </sheetView>
  </sheetViews>
  <sheetFormatPr defaultColWidth="9.140625" defaultRowHeight="15" x14ac:dyDescent="0.25"/>
  <cols>
    <col min="1" max="1" width="23.140625" style="1" customWidth="1"/>
    <col min="2" max="2" width="16" style="11" customWidth="1"/>
    <col min="3" max="3" width="15.140625" style="11" customWidth="1"/>
    <col min="4" max="4" width="16.42578125" style="11" customWidth="1"/>
    <col min="5" max="5" width="32.28515625" style="1" customWidth="1"/>
    <col min="6" max="16384" width="9.140625" style="1"/>
  </cols>
  <sheetData>
    <row r="1" spans="1:8" ht="21" x14ac:dyDescent="0.55000000000000004">
      <c r="A1" s="278" t="s">
        <v>121</v>
      </c>
      <c r="B1" s="278"/>
      <c r="C1" s="278"/>
      <c r="D1" s="278"/>
      <c r="E1" s="278"/>
    </row>
    <row r="2" spans="1:8" x14ac:dyDescent="0.25">
      <c r="A2" s="279" t="s">
        <v>122</v>
      </c>
      <c r="B2" s="279"/>
      <c r="C2" s="279"/>
      <c r="D2" s="279"/>
      <c r="E2" s="279"/>
    </row>
    <row r="3" spans="1:8" ht="7.5" customHeight="1" x14ac:dyDescent="0.25"/>
    <row r="4" spans="1:8" s="25" customFormat="1" ht="19.5" customHeight="1" x14ac:dyDescent="0.25">
      <c r="A4" s="286" t="s">
        <v>123</v>
      </c>
      <c r="B4" s="73" t="s">
        <v>103</v>
      </c>
      <c r="C4" s="73" t="s">
        <v>105</v>
      </c>
      <c r="D4" s="73" t="s">
        <v>107</v>
      </c>
      <c r="E4" s="287" t="s">
        <v>124</v>
      </c>
    </row>
    <row r="5" spans="1:8" s="244" customFormat="1" ht="33" customHeight="1" x14ac:dyDescent="0.25">
      <c r="A5" s="254"/>
      <c r="B5" s="74" t="s">
        <v>125</v>
      </c>
      <c r="C5" s="74" t="s">
        <v>126</v>
      </c>
      <c r="D5" s="74" t="s">
        <v>127</v>
      </c>
      <c r="E5" s="288"/>
    </row>
    <row r="6" spans="1:8" s="75" customFormat="1" ht="18.75" x14ac:dyDescent="0.5">
      <c r="A6" s="75" t="s">
        <v>128</v>
      </c>
      <c r="B6" s="76">
        <f>SUM(B8+B29+B55+B62+B66+B76+B50)</f>
        <v>262135</v>
      </c>
      <c r="C6" s="76">
        <f>SUM(C8+C29+C55+C62+C66+C76+C50)</f>
        <v>233889</v>
      </c>
      <c r="D6" s="77">
        <f>C6/B6*100</f>
        <v>89.224636160756859</v>
      </c>
      <c r="E6" s="78" t="s">
        <v>129</v>
      </c>
      <c r="G6" s="79"/>
      <c r="H6" s="79"/>
    </row>
    <row r="7" spans="1:8" s="37" customFormat="1" ht="12.75" x14ac:dyDescent="0.2">
      <c r="A7" s="80"/>
      <c r="B7" s="81"/>
      <c r="C7" s="81"/>
      <c r="D7" s="81"/>
    </row>
    <row r="8" spans="1:8" s="84" customFormat="1" ht="16.5" customHeight="1" x14ac:dyDescent="0.25">
      <c r="A8" s="82" t="s">
        <v>130</v>
      </c>
      <c r="B8" s="106">
        <f>SUM(B9:B28)</f>
        <v>152264</v>
      </c>
      <c r="C8" s="106">
        <f>SUM(C9:C28)</f>
        <v>135203</v>
      </c>
      <c r="D8" s="107">
        <f>(C8/B8)*100</f>
        <v>88.795119003835438</v>
      </c>
      <c r="E8" s="83" t="s">
        <v>131</v>
      </c>
    </row>
    <row r="9" spans="1:8" s="37" customFormat="1" ht="13.5" customHeight="1" x14ac:dyDescent="0.2">
      <c r="A9" s="80" t="s">
        <v>132</v>
      </c>
      <c r="B9" s="81">
        <v>9559</v>
      </c>
      <c r="C9" s="81">
        <v>8529</v>
      </c>
      <c r="D9" s="108">
        <f>C9/B9*100</f>
        <v>89.224814311120412</v>
      </c>
      <c r="E9" s="85" t="s">
        <v>133</v>
      </c>
    </row>
    <row r="10" spans="1:8" s="37" customFormat="1" ht="13.5" customHeight="1" x14ac:dyDescent="0.2">
      <c r="A10" s="80" t="s">
        <v>134</v>
      </c>
      <c r="B10" s="81">
        <v>13449</v>
      </c>
      <c r="C10" s="81">
        <v>11303</v>
      </c>
      <c r="D10" s="108">
        <f t="shared" ref="D10:D38" si="0">C10/B10*100</f>
        <v>84.043423302847799</v>
      </c>
      <c r="E10" s="85" t="s">
        <v>135</v>
      </c>
    </row>
    <row r="11" spans="1:8" s="37" customFormat="1" ht="13.5" customHeight="1" x14ac:dyDescent="0.2">
      <c r="A11" s="80" t="s">
        <v>136</v>
      </c>
      <c r="B11" s="81">
        <v>8716</v>
      </c>
      <c r="C11" s="81">
        <v>7772</v>
      </c>
      <c r="D11" s="108">
        <f t="shared" si="0"/>
        <v>89.169343735658558</v>
      </c>
      <c r="E11" s="85" t="s">
        <v>137</v>
      </c>
    </row>
    <row r="12" spans="1:8" s="37" customFormat="1" ht="13.5" customHeight="1" x14ac:dyDescent="0.2">
      <c r="A12" s="80" t="s">
        <v>138</v>
      </c>
      <c r="B12" s="81">
        <v>8492</v>
      </c>
      <c r="C12" s="81">
        <v>7489</v>
      </c>
      <c r="D12" s="108">
        <f t="shared" si="0"/>
        <v>88.188883655204904</v>
      </c>
      <c r="E12" s="85" t="s">
        <v>139</v>
      </c>
    </row>
    <row r="13" spans="1:8" s="37" customFormat="1" ht="13.5" customHeight="1" x14ac:dyDescent="0.2">
      <c r="A13" s="80" t="s">
        <v>140</v>
      </c>
      <c r="B13" s="81">
        <v>11857</v>
      </c>
      <c r="C13" s="81">
        <v>10520</v>
      </c>
      <c r="D13" s="108">
        <f t="shared" si="0"/>
        <v>88.723960529644941</v>
      </c>
      <c r="E13" s="85" t="s">
        <v>141</v>
      </c>
    </row>
    <row r="14" spans="1:8" s="37" customFormat="1" ht="13.5" customHeight="1" x14ac:dyDescent="0.2">
      <c r="A14" s="80" t="s">
        <v>142</v>
      </c>
      <c r="B14" s="81">
        <v>7633</v>
      </c>
      <c r="C14" s="81">
        <v>6911</v>
      </c>
      <c r="D14" s="108">
        <f t="shared" si="0"/>
        <v>90.541071662518007</v>
      </c>
      <c r="E14" s="85" t="s">
        <v>143</v>
      </c>
    </row>
    <row r="15" spans="1:8" s="37" customFormat="1" ht="13.5" customHeight="1" x14ac:dyDescent="0.2">
      <c r="A15" s="80" t="s">
        <v>144</v>
      </c>
      <c r="B15" s="81">
        <v>7042</v>
      </c>
      <c r="C15" s="81">
        <v>6360</v>
      </c>
      <c r="D15" s="108">
        <f t="shared" si="0"/>
        <v>90.315251349048566</v>
      </c>
      <c r="E15" s="85" t="s">
        <v>145</v>
      </c>
    </row>
    <row r="16" spans="1:8" s="37" customFormat="1" ht="13.5" customHeight="1" x14ac:dyDescent="0.2">
      <c r="A16" s="80" t="s">
        <v>146</v>
      </c>
      <c r="B16" s="81">
        <v>8863</v>
      </c>
      <c r="C16" s="81">
        <v>8161</v>
      </c>
      <c r="D16" s="108">
        <f t="shared" si="0"/>
        <v>92.079431343788784</v>
      </c>
      <c r="E16" s="85" t="s">
        <v>147</v>
      </c>
    </row>
    <row r="17" spans="1:5" s="37" customFormat="1" ht="13.5" customHeight="1" x14ac:dyDescent="0.2">
      <c r="A17" s="80" t="s">
        <v>148</v>
      </c>
      <c r="B17" s="81">
        <v>4726</v>
      </c>
      <c r="C17" s="81">
        <v>4300</v>
      </c>
      <c r="D17" s="108">
        <f t="shared" si="0"/>
        <v>90.986034701650439</v>
      </c>
      <c r="E17" s="85" t="s">
        <v>149</v>
      </c>
    </row>
    <row r="18" spans="1:5" s="37" customFormat="1" ht="13.5" customHeight="1" x14ac:dyDescent="0.2">
      <c r="A18" s="80" t="s">
        <v>150</v>
      </c>
      <c r="B18" s="81">
        <v>6917</v>
      </c>
      <c r="C18" s="81">
        <v>6283</v>
      </c>
      <c r="D18" s="108">
        <f t="shared" si="0"/>
        <v>90.83417666618476</v>
      </c>
      <c r="E18" s="85" t="s">
        <v>151</v>
      </c>
    </row>
    <row r="19" spans="1:5" s="42" customFormat="1" ht="13.5" customHeight="1" x14ac:dyDescent="0.2">
      <c r="A19" s="80" t="s">
        <v>152</v>
      </c>
      <c r="B19" s="109">
        <v>1293</v>
      </c>
      <c r="C19" s="81">
        <v>1159</v>
      </c>
      <c r="D19" s="108">
        <f t="shared" si="0"/>
        <v>89.636504253673635</v>
      </c>
      <c r="E19" s="85" t="s">
        <v>153</v>
      </c>
    </row>
    <row r="20" spans="1:5" s="42" customFormat="1" ht="13.5" customHeight="1" x14ac:dyDescent="0.2">
      <c r="A20" s="80" t="s">
        <v>154</v>
      </c>
      <c r="B20" s="109">
        <v>3626</v>
      </c>
      <c r="C20" s="81">
        <v>3268</v>
      </c>
      <c r="D20" s="108">
        <f t="shared" si="0"/>
        <v>90.126861555432981</v>
      </c>
      <c r="E20" s="85" t="s">
        <v>155</v>
      </c>
    </row>
    <row r="21" spans="1:5" s="42" customFormat="1" ht="13.5" customHeight="1" x14ac:dyDescent="0.2">
      <c r="A21" s="80" t="s">
        <v>156</v>
      </c>
      <c r="B21" s="109">
        <v>2960</v>
      </c>
      <c r="C21" s="81">
        <v>2781</v>
      </c>
      <c r="D21" s="108">
        <f t="shared" si="0"/>
        <v>93.952702702702709</v>
      </c>
      <c r="E21" s="85" t="s">
        <v>157</v>
      </c>
    </row>
    <row r="22" spans="1:5" s="42" customFormat="1" ht="13.5" customHeight="1" x14ac:dyDescent="0.2">
      <c r="A22" s="80" t="s">
        <v>158</v>
      </c>
      <c r="B22" s="109">
        <v>4319</v>
      </c>
      <c r="C22" s="81">
        <v>4023</v>
      </c>
      <c r="D22" s="108">
        <f t="shared" si="0"/>
        <v>93.146561704098175</v>
      </c>
      <c r="E22" s="85" t="s">
        <v>159</v>
      </c>
    </row>
    <row r="23" spans="1:5" s="42" customFormat="1" ht="13.5" customHeight="1" x14ac:dyDescent="0.2">
      <c r="A23" s="80" t="s">
        <v>160</v>
      </c>
      <c r="B23" s="109">
        <v>6920</v>
      </c>
      <c r="C23" s="81">
        <v>6189</v>
      </c>
      <c r="D23" s="108">
        <f t="shared" si="0"/>
        <v>89.436416184971108</v>
      </c>
      <c r="E23" s="85" t="s">
        <v>161</v>
      </c>
    </row>
    <row r="24" spans="1:5" s="42" customFormat="1" ht="13.5" customHeight="1" x14ac:dyDescent="0.2">
      <c r="A24" s="80" t="s">
        <v>162</v>
      </c>
      <c r="B24" s="109">
        <v>9296</v>
      </c>
      <c r="C24" s="81">
        <v>8584</v>
      </c>
      <c r="D24" s="108">
        <f t="shared" si="0"/>
        <v>92.340791738382094</v>
      </c>
      <c r="E24" s="85" t="s">
        <v>163</v>
      </c>
    </row>
    <row r="25" spans="1:5" s="42" customFormat="1" ht="13.5" customHeight="1" x14ac:dyDescent="0.2">
      <c r="A25" s="86" t="s">
        <v>164</v>
      </c>
      <c r="B25" s="81">
        <v>5970</v>
      </c>
      <c r="C25" s="81">
        <v>5452</v>
      </c>
      <c r="D25" s="108">
        <f t="shared" si="0"/>
        <v>91.323283082077054</v>
      </c>
      <c r="E25" s="87" t="s">
        <v>165</v>
      </c>
    </row>
    <row r="26" spans="1:5" s="42" customFormat="1" ht="13.5" customHeight="1" x14ac:dyDescent="0.2">
      <c r="A26" s="80" t="s">
        <v>166</v>
      </c>
      <c r="B26" s="109">
        <v>9075</v>
      </c>
      <c r="C26" s="81">
        <v>7769</v>
      </c>
      <c r="D26" s="108">
        <f t="shared" si="0"/>
        <v>85.608815426997239</v>
      </c>
      <c r="E26" s="85" t="s">
        <v>167</v>
      </c>
    </row>
    <row r="27" spans="1:5" s="42" customFormat="1" ht="13.5" customHeight="1" x14ac:dyDescent="0.2">
      <c r="A27" s="80" t="s">
        <v>168</v>
      </c>
      <c r="B27" s="109">
        <v>5726</v>
      </c>
      <c r="C27" s="81">
        <v>5299</v>
      </c>
      <c r="D27" s="108">
        <f t="shared" si="0"/>
        <v>92.542787286063572</v>
      </c>
      <c r="E27" s="85" t="s">
        <v>169</v>
      </c>
    </row>
    <row r="28" spans="1:5" s="42" customFormat="1" ht="13.5" customHeight="1" x14ac:dyDescent="0.2">
      <c r="A28" s="88" t="s">
        <v>170</v>
      </c>
      <c r="B28" s="110">
        <v>15825</v>
      </c>
      <c r="C28" s="110">
        <v>13051</v>
      </c>
      <c r="D28" s="111">
        <f t="shared" si="0"/>
        <v>82.470774091627177</v>
      </c>
      <c r="E28" s="89" t="s">
        <v>171</v>
      </c>
    </row>
    <row r="29" spans="1:5" s="42" customFormat="1" ht="32.25" customHeight="1" x14ac:dyDescent="0.2">
      <c r="A29" s="82" t="s">
        <v>172</v>
      </c>
      <c r="B29" s="112">
        <f>SUM(B30:B49)</f>
        <v>44541</v>
      </c>
      <c r="C29" s="112">
        <f>SUM(C30:C49)</f>
        <v>42044</v>
      </c>
      <c r="D29" s="113">
        <f>C29/B29*100</f>
        <v>94.393929188837262</v>
      </c>
      <c r="E29" s="90" t="s">
        <v>173</v>
      </c>
    </row>
    <row r="30" spans="1:5" s="42" customFormat="1" ht="13.5" customHeight="1" x14ac:dyDescent="0.2">
      <c r="A30" s="80" t="s">
        <v>132</v>
      </c>
      <c r="B30" s="109">
        <v>4123</v>
      </c>
      <c r="C30" s="81">
        <v>3936</v>
      </c>
      <c r="D30" s="108">
        <f t="shared" si="0"/>
        <v>95.464467620664564</v>
      </c>
      <c r="E30" s="85" t="s">
        <v>133</v>
      </c>
    </row>
    <row r="31" spans="1:5" s="42" customFormat="1" ht="13.5" customHeight="1" x14ac:dyDescent="0.2">
      <c r="A31" s="80" t="s">
        <v>134</v>
      </c>
      <c r="B31" s="81">
        <v>2817</v>
      </c>
      <c r="C31" s="109">
        <v>2588</v>
      </c>
      <c r="D31" s="108">
        <f t="shared" si="0"/>
        <v>91.870784522541712</v>
      </c>
      <c r="E31" s="85" t="s">
        <v>135</v>
      </c>
    </row>
    <row r="32" spans="1:5" s="37" customFormat="1" ht="13.5" customHeight="1" x14ac:dyDescent="0.2">
      <c r="A32" s="80" t="s">
        <v>136</v>
      </c>
      <c r="B32" s="81">
        <v>2361</v>
      </c>
      <c r="C32" s="81">
        <v>2219</v>
      </c>
      <c r="D32" s="108">
        <f t="shared" si="0"/>
        <v>93.98559932232105</v>
      </c>
      <c r="E32" s="85" t="s">
        <v>137</v>
      </c>
    </row>
    <row r="33" spans="1:5" s="37" customFormat="1" ht="13.5" customHeight="1" x14ac:dyDescent="0.2">
      <c r="A33" s="80" t="s">
        <v>138</v>
      </c>
      <c r="B33" s="81">
        <v>2137</v>
      </c>
      <c r="C33" s="81">
        <v>2035</v>
      </c>
      <c r="D33" s="108">
        <f t="shared" si="0"/>
        <v>95.226953673373899</v>
      </c>
      <c r="E33" s="85" t="s">
        <v>139</v>
      </c>
    </row>
    <row r="34" spans="1:5" s="37" customFormat="1" ht="13.5" customHeight="1" x14ac:dyDescent="0.2">
      <c r="A34" s="80" t="s">
        <v>140</v>
      </c>
      <c r="B34" s="81">
        <v>3198</v>
      </c>
      <c r="C34" s="81">
        <v>2990</v>
      </c>
      <c r="D34" s="108">
        <f t="shared" si="0"/>
        <v>93.495934959349597</v>
      </c>
      <c r="E34" s="85" t="s">
        <v>141</v>
      </c>
    </row>
    <row r="35" spans="1:5" s="37" customFormat="1" ht="13.5" customHeight="1" x14ac:dyDescent="0.2">
      <c r="A35" s="80" t="s">
        <v>142</v>
      </c>
      <c r="B35" s="81">
        <v>2344</v>
      </c>
      <c r="C35" s="81">
        <v>2266</v>
      </c>
      <c r="D35" s="108">
        <f t="shared" si="0"/>
        <v>96.672354948805463</v>
      </c>
      <c r="E35" s="85" t="s">
        <v>143</v>
      </c>
    </row>
    <row r="36" spans="1:5" s="37" customFormat="1" ht="13.5" customHeight="1" x14ac:dyDescent="0.2">
      <c r="A36" s="80" t="s">
        <v>144</v>
      </c>
      <c r="B36" s="81">
        <v>1906</v>
      </c>
      <c r="C36" s="81">
        <v>1818</v>
      </c>
      <c r="D36" s="108">
        <f t="shared" si="0"/>
        <v>95.38300104931794</v>
      </c>
      <c r="E36" s="85" t="s">
        <v>145</v>
      </c>
    </row>
    <row r="37" spans="1:5" s="37" customFormat="1" ht="13.5" customHeight="1" x14ac:dyDescent="0.2">
      <c r="A37" s="80" t="s">
        <v>146</v>
      </c>
      <c r="B37" s="81">
        <v>825</v>
      </c>
      <c r="C37" s="81">
        <v>769</v>
      </c>
      <c r="D37" s="108">
        <f t="shared" si="0"/>
        <v>93.212121212121218</v>
      </c>
      <c r="E37" s="85" t="s">
        <v>147</v>
      </c>
    </row>
    <row r="38" spans="1:5" s="37" customFormat="1" ht="13.5" customHeight="1" x14ac:dyDescent="0.2">
      <c r="A38" s="80" t="s">
        <v>148</v>
      </c>
      <c r="B38" s="81">
        <v>833</v>
      </c>
      <c r="C38" s="81">
        <v>796</v>
      </c>
      <c r="D38" s="108">
        <f t="shared" si="0"/>
        <v>95.55822328931572</v>
      </c>
      <c r="E38" s="85" t="s">
        <v>149</v>
      </c>
    </row>
    <row r="39" spans="1:5" s="37" customFormat="1" ht="13.5" customHeight="1" x14ac:dyDescent="0.2">
      <c r="A39" s="80" t="s">
        <v>150</v>
      </c>
      <c r="B39" s="81">
        <v>940</v>
      </c>
      <c r="C39" s="81">
        <v>879</v>
      </c>
      <c r="D39" s="108">
        <f>C39/B39*100</f>
        <v>93.510638297872333</v>
      </c>
      <c r="E39" s="85" t="s">
        <v>151</v>
      </c>
    </row>
    <row r="40" spans="1:5" s="37" customFormat="1" ht="13.5" customHeight="1" x14ac:dyDescent="0.2">
      <c r="A40" s="80" t="s">
        <v>152</v>
      </c>
      <c r="B40" s="81">
        <v>387</v>
      </c>
      <c r="C40" s="81">
        <v>373</v>
      </c>
      <c r="D40" s="108">
        <f>C40/B40*100</f>
        <v>96.382428940568474</v>
      </c>
      <c r="E40" s="85" t="s">
        <v>153</v>
      </c>
    </row>
    <row r="41" spans="1:5" s="37" customFormat="1" ht="13.5" customHeight="1" x14ac:dyDescent="0.2">
      <c r="A41" s="80" t="s">
        <v>154</v>
      </c>
      <c r="B41" s="81">
        <v>1265</v>
      </c>
      <c r="C41" s="81">
        <v>1180</v>
      </c>
      <c r="D41" s="108">
        <f t="shared" ref="D41:D80" si="1">C41/B41*100</f>
        <v>93.280632411067202</v>
      </c>
      <c r="E41" s="85" t="s">
        <v>155</v>
      </c>
    </row>
    <row r="42" spans="1:5" s="37" customFormat="1" ht="13.5" customHeight="1" x14ac:dyDescent="0.2">
      <c r="A42" s="80" t="s">
        <v>156</v>
      </c>
      <c r="B42" s="81">
        <v>805</v>
      </c>
      <c r="C42" s="81">
        <v>772</v>
      </c>
      <c r="D42" s="108">
        <f t="shared" si="1"/>
        <v>95.900621118012424</v>
      </c>
      <c r="E42" s="85" t="s">
        <v>157</v>
      </c>
    </row>
    <row r="43" spans="1:5" s="37" customFormat="1" ht="13.5" customHeight="1" x14ac:dyDescent="0.2">
      <c r="A43" s="80" t="s">
        <v>158</v>
      </c>
      <c r="B43" s="81">
        <v>1070</v>
      </c>
      <c r="C43" s="81">
        <v>1028</v>
      </c>
      <c r="D43" s="108">
        <f t="shared" si="1"/>
        <v>96.074766355140184</v>
      </c>
      <c r="E43" s="85" t="s">
        <v>159</v>
      </c>
    </row>
    <row r="44" spans="1:5" s="37" customFormat="1" ht="13.5" customHeight="1" x14ac:dyDescent="0.2">
      <c r="A44" s="80" t="s">
        <v>160</v>
      </c>
      <c r="B44" s="81">
        <v>3151</v>
      </c>
      <c r="C44" s="81">
        <v>2983</v>
      </c>
      <c r="D44" s="108">
        <f t="shared" si="1"/>
        <v>94.668359251031418</v>
      </c>
      <c r="E44" s="85" t="s">
        <v>161</v>
      </c>
    </row>
    <row r="45" spans="1:5" s="37" customFormat="1" ht="13.5" customHeight="1" x14ac:dyDescent="0.2">
      <c r="A45" s="80" t="s">
        <v>162</v>
      </c>
      <c r="B45" s="81">
        <v>2160</v>
      </c>
      <c r="C45" s="81">
        <v>2002</v>
      </c>
      <c r="D45" s="108">
        <f t="shared" si="1"/>
        <v>92.685185185185176</v>
      </c>
      <c r="E45" s="85" t="s">
        <v>163</v>
      </c>
    </row>
    <row r="46" spans="1:5" s="37" customFormat="1" ht="13.5" customHeight="1" x14ac:dyDescent="0.2">
      <c r="A46" s="86" t="s">
        <v>164</v>
      </c>
      <c r="B46" s="81">
        <v>3065</v>
      </c>
      <c r="C46" s="81">
        <v>2924</v>
      </c>
      <c r="D46" s="108">
        <f t="shared" si="1"/>
        <v>95.399673735725941</v>
      </c>
      <c r="E46" s="87" t="s">
        <v>165</v>
      </c>
    </row>
    <row r="47" spans="1:5" s="37" customFormat="1" ht="13.5" customHeight="1" x14ac:dyDescent="0.2">
      <c r="A47" s="80" t="s">
        <v>166</v>
      </c>
      <c r="B47" s="81">
        <v>4111</v>
      </c>
      <c r="C47" s="109">
        <v>3867</v>
      </c>
      <c r="D47" s="108">
        <f t="shared" si="1"/>
        <v>94.064704451471655</v>
      </c>
      <c r="E47" s="85" t="s">
        <v>167</v>
      </c>
    </row>
    <row r="48" spans="1:5" s="37" customFormat="1" ht="13.5" customHeight="1" x14ac:dyDescent="0.2">
      <c r="A48" s="80" t="s">
        <v>168</v>
      </c>
      <c r="B48" s="81">
        <v>1700</v>
      </c>
      <c r="C48" s="81">
        <v>1620</v>
      </c>
      <c r="D48" s="108">
        <f t="shared" si="1"/>
        <v>95.294117647058812</v>
      </c>
      <c r="E48" s="85" t="s">
        <v>169</v>
      </c>
    </row>
    <row r="49" spans="1:5" s="37" customFormat="1" ht="13.5" customHeight="1" x14ac:dyDescent="0.2">
      <c r="A49" s="88" t="s">
        <v>170</v>
      </c>
      <c r="B49" s="110">
        <v>5343</v>
      </c>
      <c r="C49" s="110">
        <v>4999</v>
      </c>
      <c r="D49" s="111">
        <f>C49/B49*100</f>
        <v>93.561669474078229</v>
      </c>
      <c r="E49" s="89" t="s">
        <v>171</v>
      </c>
    </row>
    <row r="50" spans="1:5" s="37" customFormat="1" ht="18.75" x14ac:dyDescent="0.5">
      <c r="A50" s="91" t="s">
        <v>174</v>
      </c>
      <c r="B50" s="112">
        <f>SUM(B51:B54)</f>
        <v>2019</v>
      </c>
      <c r="C50" s="112">
        <f>SUM(C51:C54)</f>
        <v>1755</v>
      </c>
      <c r="D50" s="113">
        <f>C50/B50*100</f>
        <v>86.924219910846958</v>
      </c>
      <c r="E50" s="92" t="s">
        <v>175</v>
      </c>
    </row>
    <row r="51" spans="1:5" s="42" customFormat="1" ht="18.75" x14ac:dyDescent="0.5">
      <c r="A51" s="37" t="s">
        <v>176</v>
      </c>
      <c r="B51" s="81">
        <v>518</v>
      </c>
      <c r="C51" s="81">
        <v>481</v>
      </c>
      <c r="D51" s="108">
        <f>C51/B51*100</f>
        <v>92.857142857142861</v>
      </c>
      <c r="E51" s="93" t="s">
        <v>177</v>
      </c>
    </row>
    <row r="52" spans="1:5" s="37" customFormat="1" ht="18.75" x14ac:dyDescent="0.5">
      <c r="A52" s="37" t="s">
        <v>178</v>
      </c>
      <c r="B52" s="81">
        <v>1071</v>
      </c>
      <c r="C52" s="81">
        <v>895</v>
      </c>
      <c r="D52" s="108">
        <f>C52/B52*100</f>
        <v>83.566760037348274</v>
      </c>
      <c r="E52" s="93" t="s">
        <v>179</v>
      </c>
    </row>
    <row r="53" spans="1:5" s="37" customFormat="1" ht="18.75" x14ac:dyDescent="0.5">
      <c r="A53" s="37" t="s">
        <v>180</v>
      </c>
      <c r="B53" s="81">
        <v>252</v>
      </c>
      <c r="C53" s="81">
        <v>208</v>
      </c>
      <c r="D53" s="108">
        <f t="shared" ref="D53:D54" si="2">C53/B53*100</f>
        <v>82.539682539682531</v>
      </c>
      <c r="E53" s="93" t="s">
        <v>181</v>
      </c>
    </row>
    <row r="54" spans="1:5" s="37" customFormat="1" ht="18.75" x14ac:dyDescent="0.2">
      <c r="A54" s="88" t="s">
        <v>182</v>
      </c>
      <c r="B54" s="110">
        <v>178</v>
      </c>
      <c r="C54" s="110">
        <v>171</v>
      </c>
      <c r="D54" s="111">
        <f t="shared" si="2"/>
        <v>96.067415730337075</v>
      </c>
      <c r="E54" s="89" t="s">
        <v>183</v>
      </c>
    </row>
    <row r="55" spans="1:5" s="42" customFormat="1" ht="18.75" x14ac:dyDescent="0.5">
      <c r="A55" s="91" t="s">
        <v>184</v>
      </c>
      <c r="B55" s="112">
        <f>SUM(B56:B61)</f>
        <v>51203</v>
      </c>
      <c r="C55" s="112">
        <f>SUM(C56:C61)</f>
        <v>44046</v>
      </c>
      <c r="D55" s="113">
        <f t="shared" si="1"/>
        <v>86.022303380661285</v>
      </c>
      <c r="E55" s="92" t="s">
        <v>185</v>
      </c>
    </row>
    <row r="56" spans="1:5" s="37" customFormat="1" ht="17.25" customHeight="1" x14ac:dyDescent="0.5">
      <c r="A56" s="37" t="s">
        <v>186</v>
      </c>
      <c r="B56" s="81">
        <v>13102</v>
      </c>
      <c r="C56" s="81">
        <v>11203</v>
      </c>
      <c r="D56" s="108">
        <f t="shared" si="1"/>
        <v>85.506029613799413</v>
      </c>
      <c r="E56" s="93" t="s">
        <v>187</v>
      </c>
    </row>
    <row r="57" spans="1:5" s="37" customFormat="1" ht="14.25" customHeight="1" x14ac:dyDescent="0.5">
      <c r="A57" s="37" t="s">
        <v>188</v>
      </c>
      <c r="B57" s="81">
        <v>6167</v>
      </c>
      <c r="C57" s="81">
        <v>5129</v>
      </c>
      <c r="D57" s="108">
        <f t="shared" si="1"/>
        <v>83.1684773796011</v>
      </c>
      <c r="E57" s="93" t="s">
        <v>189</v>
      </c>
    </row>
    <row r="58" spans="1:5" s="37" customFormat="1" ht="14.25" customHeight="1" x14ac:dyDescent="0.5">
      <c r="A58" s="37" t="s">
        <v>190</v>
      </c>
      <c r="B58" s="81">
        <v>8478</v>
      </c>
      <c r="C58" s="81">
        <v>7124</v>
      </c>
      <c r="D58" s="108">
        <f t="shared" si="1"/>
        <v>84.029252182118412</v>
      </c>
      <c r="E58" s="93" t="s">
        <v>191</v>
      </c>
    </row>
    <row r="59" spans="1:5" s="94" customFormat="1" ht="13.5" customHeight="1" x14ac:dyDescent="0.5">
      <c r="A59" s="37" t="s">
        <v>192</v>
      </c>
      <c r="B59" s="81">
        <v>12629</v>
      </c>
      <c r="C59" s="81">
        <v>10581</v>
      </c>
      <c r="D59" s="108">
        <f t="shared" si="1"/>
        <v>83.783355768469391</v>
      </c>
      <c r="E59" s="93" t="s">
        <v>193</v>
      </c>
    </row>
    <row r="60" spans="1:5" s="37" customFormat="1" ht="13.5" customHeight="1" x14ac:dyDescent="0.5">
      <c r="A60" s="37" t="s">
        <v>194</v>
      </c>
      <c r="B60" s="81">
        <v>3623</v>
      </c>
      <c r="C60" s="81">
        <v>3292</v>
      </c>
      <c r="D60" s="108">
        <f t="shared" si="1"/>
        <v>90.863924924096054</v>
      </c>
      <c r="E60" s="93" t="s">
        <v>195</v>
      </c>
    </row>
    <row r="61" spans="1:5" s="37" customFormat="1" ht="18.75" x14ac:dyDescent="0.5">
      <c r="A61" s="95" t="s">
        <v>196</v>
      </c>
      <c r="B61" s="110">
        <v>7204</v>
      </c>
      <c r="C61" s="110">
        <v>6717</v>
      </c>
      <c r="D61" s="111">
        <f t="shared" si="1"/>
        <v>93.239866740699611</v>
      </c>
      <c r="E61" s="96" t="s">
        <v>197</v>
      </c>
    </row>
    <row r="62" spans="1:5" s="37" customFormat="1" ht="37.5" x14ac:dyDescent="0.2">
      <c r="A62" s="97" t="s">
        <v>198</v>
      </c>
      <c r="B62" s="112">
        <f>SUM(B63:B65)</f>
        <v>1055</v>
      </c>
      <c r="C62" s="112">
        <f>SUM(C63:C65)</f>
        <v>995</v>
      </c>
      <c r="D62" s="113">
        <f t="shared" si="1"/>
        <v>94.312796208530798</v>
      </c>
      <c r="E62" s="98" t="s">
        <v>199</v>
      </c>
    </row>
    <row r="63" spans="1:5" s="37" customFormat="1" ht="13.5" customHeight="1" x14ac:dyDescent="0.5">
      <c r="A63" s="37" t="s">
        <v>146</v>
      </c>
      <c r="B63" s="81">
        <v>709</v>
      </c>
      <c r="C63" s="81">
        <v>665</v>
      </c>
      <c r="D63" s="108">
        <f t="shared" si="1"/>
        <v>93.794076163610711</v>
      </c>
      <c r="E63" s="93" t="s">
        <v>147</v>
      </c>
    </row>
    <row r="64" spans="1:5" s="37" customFormat="1" ht="13.5" customHeight="1" x14ac:dyDescent="0.5">
      <c r="A64" s="37" t="s">
        <v>162</v>
      </c>
      <c r="B64" s="81">
        <v>141</v>
      </c>
      <c r="C64" s="81">
        <v>140</v>
      </c>
      <c r="D64" s="108">
        <f t="shared" si="1"/>
        <v>99.290780141843967</v>
      </c>
      <c r="E64" s="93" t="s">
        <v>163</v>
      </c>
    </row>
    <row r="65" spans="1:5" s="37" customFormat="1" ht="13.5" customHeight="1" x14ac:dyDescent="0.5">
      <c r="A65" s="99" t="s">
        <v>164</v>
      </c>
      <c r="B65" s="115">
        <v>205</v>
      </c>
      <c r="C65" s="115">
        <v>190</v>
      </c>
      <c r="D65" s="116">
        <f t="shared" si="1"/>
        <v>92.682926829268297</v>
      </c>
      <c r="E65" s="100" t="s">
        <v>165</v>
      </c>
    </row>
    <row r="66" spans="1:5" s="37" customFormat="1" ht="13.5" customHeight="1" x14ac:dyDescent="0.5">
      <c r="A66" s="101" t="s">
        <v>200</v>
      </c>
      <c r="B66" s="112">
        <f>SUM(B67:B75)</f>
        <v>5166</v>
      </c>
      <c r="C66" s="112">
        <f>SUM(C67:C75)</f>
        <v>4836</v>
      </c>
      <c r="D66" s="113">
        <f t="shared" si="1"/>
        <v>93.61207897793264</v>
      </c>
      <c r="E66" s="92" t="s">
        <v>201</v>
      </c>
    </row>
    <row r="67" spans="1:5" s="37" customFormat="1" ht="13.5" customHeight="1" x14ac:dyDescent="0.5">
      <c r="A67" s="102" t="s">
        <v>132</v>
      </c>
      <c r="B67" s="81">
        <v>123</v>
      </c>
      <c r="C67" s="81">
        <v>115</v>
      </c>
      <c r="D67" s="108">
        <f t="shared" si="1"/>
        <v>93.495934959349597</v>
      </c>
      <c r="E67" s="93" t="s">
        <v>133</v>
      </c>
    </row>
    <row r="68" spans="1:5" s="37" customFormat="1" ht="13.5" customHeight="1" x14ac:dyDescent="0.5">
      <c r="A68" s="102" t="s">
        <v>138</v>
      </c>
      <c r="B68" s="81">
        <v>218</v>
      </c>
      <c r="C68" s="81">
        <v>201</v>
      </c>
      <c r="D68" s="108">
        <f t="shared" si="1"/>
        <v>92.201834862385326</v>
      </c>
      <c r="E68" s="93" t="s">
        <v>139</v>
      </c>
    </row>
    <row r="69" spans="1:5" s="75" customFormat="1" ht="13.5" customHeight="1" x14ac:dyDescent="0.5">
      <c r="A69" s="102" t="s">
        <v>142</v>
      </c>
      <c r="B69" s="81">
        <v>357</v>
      </c>
      <c r="C69" s="81">
        <v>336</v>
      </c>
      <c r="D69" s="108">
        <f t="shared" si="1"/>
        <v>94.117647058823522</v>
      </c>
      <c r="E69" s="93" t="s">
        <v>143</v>
      </c>
    </row>
    <row r="70" spans="1:5" s="37" customFormat="1" ht="13.5" customHeight="1" x14ac:dyDescent="0.5">
      <c r="A70" s="102" t="s">
        <v>144</v>
      </c>
      <c r="B70" s="81">
        <v>111</v>
      </c>
      <c r="C70" s="81">
        <v>105</v>
      </c>
      <c r="D70" s="108">
        <f t="shared" si="1"/>
        <v>94.594594594594597</v>
      </c>
      <c r="E70" s="93" t="s">
        <v>145</v>
      </c>
    </row>
    <row r="71" spans="1:5" s="37" customFormat="1" ht="13.5" customHeight="1" x14ac:dyDescent="0.5">
      <c r="A71" s="102" t="s">
        <v>146</v>
      </c>
      <c r="B71" s="81">
        <v>2725</v>
      </c>
      <c r="C71" s="81">
        <v>2560</v>
      </c>
      <c r="D71" s="108">
        <f t="shared" si="1"/>
        <v>93.944954128440372</v>
      </c>
      <c r="E71" s="93" t="s">
        <v>147</v>
      </c>
    </row>
    <row r="72" spans="1:5" s="37" customFormat="1" ht="13.5" customHeight="1" x14ac:dyDescent="0.5">
      <c r="A72" s="102" t="s">
        <v>148</v>
      </c>
      <c r="B72" s="81">
        <v>624</v>
      </c>
      <c r="C72" s="81">
        <v>590</v>
      </c>
      <c r="D72" s="108">
        <f t="shared" si="1"/>
        <v>94.551282051282044</v>
      </c>
      <c r="E72" s="93" t="s">
        <v>149</v>
      </c>
    </row>
    <row r="73" spans="1:5" s="37" customFormat="1" ht="13.5" customHeight="1" x14ac:dyDescent="0.5">
      <c r="A73" s="102" t="s">
        <v>150</v>
      </c>
      <c r="B73" s="81">
        <v>405</v>
      </c>
      <c r="C73" s="81">
        <v>380</v>
      </c>
      <c r="D73" s="108">
        <f t="shared" si="1"/>
        <v>93.827160493827151</v>
      </c>
      <c r="E73" s="93" t="s">
        <v>151</v>
      </c>
    </row>
    <row r="74" spans="1:5" s="103" customFormat="1" ht="13.5" customHeight="1" x14ac:dyDescent="0.5">
      <c r="A74" s="102" t="s">
        <v>158</v>
      </c>
      <c r="B74" s="81">
        <v>374</v>
      </c>
      <c r="C74" s="81">
        <v>341</v>
      </c>
      <c r="D74" s="108">
        <f t="shared" si="1"/>
        <v>91.17647058823529</v>
      </c>
      <c r="E74" s="93" t="s">
        <v>159</v>
      </c>
    </row>
    <row r="75" spans="1:5" s="103" customFormat="1" ht="13.5" customHeight="1" x14ac:dyDescent="0.5">
      <c r="A75" s="99" t="s">
        <v>140</v>
      </c>
      <c r="B75" s="115">
        <v>229</v>
      </c>
      <c r="C75" s="115">
        <v>208</v>
      </c>
      <c r="D75" s="116">
        <f>C75/B75*100</f>
        <v>90.829694323144111</v>
      </c>
      <c r="E75" s="100" t="s">
        <v>141</v>
      </c>
    </row>
    <row r="76" spans="1:5" s="103" customFormat="1" ht="13.5" customHeight="1" x14ac:dyDescent="0.2">
      <c r="A76" s="101" t="s">
        <v>202</v>
      </c>
      <c r="B76" s="112">
        <f>SUM(B77:B80)</f>
        <v>5887</v>
      </c>
      <c r="C76" s="112">
        <f>SUM(C77:C80)</f>
        <v>5010</v>
      </c>
      <c r="D76" s="113">
        <f t="shared" si="1"/>
        <v>85.102768812638018</v>
      </c>
      <c r="E76" s="98" t="s">
        <v>203</v>
      </c>
    </row>
    <row r="77" spans="1:5" s="103" customFormat="1" ht="13.5" customHeight="1" x14ac:dyDescent="0.5">
      <c r="A77" s="37" t="s">
        <v>204</v>
      </c>
      <c r="B77" s="81">
        <v>2788</v>
      </c>
      <c r="C77" s="81">
        <v>2469</v>
      </c>
      <c r="D77" s="108">
        <f t="shared" si="1"/>
        <v>88.558106169296991</v>
      </c>
      <c r="E77" s="93" t="s">
        <v>205</v>
      </c>
    </row>
    <row r="78" spans="1:5" s="103" customFormat="1" ht="13.5" customHeight="1" x14ac:dyDescent="0.5">
      <c r="A78" s="37" t="s">
        <v>206</v>
      </c>
      <c r="B78" s="81">
        <v>1858</v>
      </c>
      <c r="C78" s="81">
        <v>1626</v>
      </c>
      <c r="D78" s="108">
        <f t="shared" si="1"/>
        <v>87.513455328310002</v>
      </c>
      <c r="E78" s="93" t="s">
        <v>207</v>
      </c>
    </row>
    <row r="79" spans="1:5" s="103" customFormat="1" ht="13.5" customHeight="1" x14ac:dyDescent="0.5">
      <c r="A79" s="37" t="s">
        <v>208</v>
      </c>
      <c r="B79" s="81">
        <v>687</v>
      </c>
      <c r="C79" s="81">
        <v>521</v>
      </c>
      <c r="D79" s="108">
        <f t="shared" si="1"/>
        <v>75.836972343522561</v>
      </c>
      <c r="E79" s="93" t="s">
        <v>209</v>
      </c>
    </row>
    <row r="80" spans="1:5" s="103" customFormat="1" ht="13.5" customHeight="1" x14ac:dyDescent="0.5">
      <c r="A80" s="52" t="s">
        <v>210</v>
      </c>
      <c r="B80" s="118">
        <v>554</v>
      </c>
      <c r="C80" s="118">
        <v>394</v>
      </c>
      <c r="D80" s="119">
        <f t="shared" si="1"/>
        <v>71.119133574007222</v>
      </c>
      <c r="E80" s="104" t="s">
        <v>211</v>
      </c>
    </row>
    <row r="81" spans="1:5" s="103" customFormat="1" ht="15.75" customHeight="1" x14ac:dyDescent="0.2">
      <c r="A81" s="295" t="s">
        <v>212</v>
      </c>
      <c r="B81" s="295"/>
      <c r="C81" s="295"/>
      <c r="D81" s="295"/>
      <c r="E81" s="295"/>
    </row>
    <row r="82" spans="1:5" x14ac:dyDescent="0.25">
      <c r="A82" s="296" t="s">
        <v>213</v>
      </c>
      <c r="B82" s="296"/>
      <c r="C82" s="296"/>
      <c r="D82" s="296"/>
      <c r="E82" s="296"/>
    </row>
    <row r="83" spans="1:5" x14ac:dyDescent="0.25">
      <c r="A83" s="120" t="s">
        <v>60</v>
      </c>
      <c r="B83" s="243"/>
      <c r="C83" s="243"/>
      <c r="D83" s="243"/>
      <c r="E83" s="245"/>
    </row>
    <row r="84" spans="1:5" ht="7.5" customHeight="1" x14ac:dyDescent="0.25">
      <c r="B84" s="121"/>
      <c r="C84" s="121"/>
      <c r="D84" s="122"/>
      <c r="E84" s="103"/>
    </row>
    <row r="85" spans="1:5" s="25" customFormat="1" ht="16.5" customHeight="1" x14ac:dyDescent="0.25">
      <c r="A85" s="297" t="s">
        <v>214</v>
      </c>
      <c r="B85" s="297"/>
      <c r="C85" s="297"/>
      <c r="D85" s="297"/>
      <c r="E85" s="297"/>
    </row>
    <row r="86" spans="1:5" s="244" customFormat="1" ht="20.25" customHeight="1" x14ac:dyDescent="0.25">
      <c r="A86" s="297" t="s">
        <v>215</v>
      </c>
      <c r="B86" s="297"/>
      <c r="C86" s="297"/>
      <c r="D86" s="297"/>
      <c r="E86" s="297"/>
    </row>
    <row r="87" spans="1:5" s="37" customFormat="1" ht="16.5" customHeight="1" x14ac:dyDescent="0.45">
      <c r="A87" s="103"/>
      <c r="B87" s="121"/>
      <c r="C87" s="121"/>
      <c r="D87" s="123"/>
      <c r="E87" s="124" t="s">
        <v>61</v>
      </c>
    </row>
    <row r="88" spans="1:5" s="84" customFormat="1" ht="30.75" customHeight="1" x14ac:dyDescent="0.55000000000000004">
      <c r="A88" s="278" t="s">
        <v>216</v>
      </c>
      <c r="B88" s="278"/>
      <c r="C88" s="278"/>
      <c r="D88" s="278"/>
      <c r="E88" s="278"/>
    </row>
    <row r="89" spans="1:5" s="37" customFormat="1" ht="13.5" customHeight="1" x14ac:dyDescent="0.2">
      <c r="A89" s="279" t="s">
        <v>217</v>
      </c>
      <c r="B89" s="279"/>
      <c r="C89" s="279"/>
      <c r="D89" s="279"/>
      <c r="E89" s="279"/>
    </row>
    <row r="90" spans="1:5" s="37" customFormat="1" ht="13.5" customHeight="1" x14ac:dyDescent="0.25">
      <c r="A90" s="1"/>
      <c r="B90" s="11"/>
      <c r="C90" s="11"/>
      <c r="D90" s="11"/>
      <c r="E90" s="1"/>
    </row>
    <row r="91" spans="1:5" s="37" customFormat="1" ht="13.5" customHeight="1" x14ac:dyDescent="0.2">
      <c r="A91" s="286" t="s">
        <v>123</v>
      </c>
      <c r="B91" s="73" t="s">
        <v>103</v>
      </c>
      <c r="C91" s="73" t="s">
        <v>105</v>
      </c>
      <c r="D91" s="73" t="s">
        <v>107</v>
      </c>
      <c r="E91" s="287" t="s">
        <v>124</v>
      </c>
    </row>
    <row r="92" spans="1:5" s="37" customFormat="1" ht="13.5" customHeight="1" x14ac:dyDescent="0.2">
      <c r="A92" s="254"/>
      <c r="B92" s="74" t="s">
        <v>125</v>
      </c>
      <c r="C92" s="74" t="s">
        <v>126</v>
      </c>
      <c r="D92" s="74" t="s">
        <v>127</v>
      </c>
      <c r="E92" s="288"/>
    </row>
    <row r="93" spans="1:5" s="37" customFormat="1" ht="13.5" customHeight="1" x14ac:dyDescent="0.5">
      <c r="A93" s="75" t="s">
        <v>128</v>
      </c>
      <c r="B93" s="76">
        <f>SUM(B95+B116+B137+B144+B148+B160)</f>
        <v>237436</v>
      </c>
      <c r="C93" s="76">
        <f>SUM(C95+C116+C137+C144+C148+C160)</f>
        <v>216985</v>
      </c>
      <c r="D93" s="77">
        <f>C93/B93*100</f>
        <v>91.386731582405361</v>
      </c>
      <c r="E93" s="78" t="s">
        <v>129</v>
      </c>
    </row>
    <row r="94" spans="1:5" s="37" customFormat="1" ht="13.5" customHeight="1" x14ac:dyDescent="0.2">
      <c r="A94" s="80"/>
      <c r="B94" s="81"/>
      <c r="C94" s="81"/>
      <c r="D94" s="81"/>
    </row>
    <row r="95" spans="1:5" s="37" customFormat="1" ht="13.5" customHeight="1" x14ac:dyDescent="0.2">
      <c r="A95" s="82" t="s">
        <v>130</v>
      </c>
      <c r="B95" s="106">
        <f>SUM(B96:B115)</f>
        <v>138133</v>
      </c>
      <c r="C95" s="106">
        <f>SUM(C96:C115)</f>
        <v>126345</v>
      </c>
      <c r="D95" s="107">
        <f>(C95/B95)*100</f>
        <v>91.466195623058937</v>
      </c>
      <c r="E95" s="83" t="s">
        <v>131</v>
      </c>
    </row>
    <row r="96" spans="1:5" s="37" customFormat="1" ht="13.5" customHeight="1" x14ac:dyDescent="0.2">
      <c r="A96" s="80" t="s">
        <v>132</v>
      </c>
      <c r="B96" s="81">
        <v>8852</v>
      </c>
      <c r="C96" s="81">
        <v>8209</v>
      </c>
      <c r="D96" s="108">
        <f>C96/B96*100</f>
        <v>92.736104835065518</v>
      </c>
      <c r="E96" s="85" t="s">
        <v>133</v>
      </c>
    </row>
    <row r="97" spans="1:5" s="37" customFormat="1" ht="13.5" customHeight="1" x14ac:dyDescent="0.2">
      <c r="A97" s="80" t="s">
        <v>134</v>
      </c>
      <c r="B97" s="81">
        <v>12072</v>
      </c>
      <c r="C97" s="81">
        <v>10695</v>
      </c>
      <c r="D97" s="108">
        <f t="shared" ref="D97:D156" si="3">C97/B97*100</f>
        <v>88.593439363817097</v>
      </c>
      <c r="E97" s="85" t="s">
        <v>135</v>
      </c>
    </row>
    <row r="98" spans="1:5" s="37" customFormat="1" ht="13.5" customHeight="1" x14ac:dyDescent="0.2">
      <c r="A98" s="80" t="s">
        <v>136</v>
      </c>
      <c r="B98" s="81">
        <v>8093</v>
      </c>
      <c r="C98" s="81">
        <v>7461</v>
      </c>
      <c r="D98" s="108">
        <f t="shared" si="3"/>
        <v>92.190782157419989</v>
      </c>
      <c r="E98" s="85" t="s">
        <v>137</v>
      </c>
    </row>
    <row r="99" spans="1:5" s="42" customFormat="1" ht="13.5" customHeight="1" x14ac:dyDescent="0.2">
      <c r="A99" s="80" t="s">
        <v>138</v>
      </c>
      <c r="B99" s="81">
        <v>7692</v>
      </c>
      <c r="C99" s="81">
        <v>7067</v>
      </c>
      <c r="D99" s="108">
        <f t="shared" si="3"/>
        <v>91.87467498699948</v>
      </c>
      <c r="E99" s="85" t="s">
        <v>139</v>
      </c>
    </row>
    <row r="100" spans="1:5" s="42" customFormat="1" ht="13.5" customHeight="1" x14ac:dyDescent="0.2">
      <c r="A100" s="80" t="s">
        <v>140</v>
      </c>
      <c r="B100" s="81">
        <v>10325</v>
      </c>
      <c r="C100" s="81">
        <v>9414</v>
      </c>
      <c r="D100" s="108">
        <f t="shared" si="3"/>
        <v>91.176755447941886</v>
      </c>
      <c r="E100" s="85" t="s">
        <v>141</v>
      </c>
    </row>
    <row r="101" spans="1:5" s="42" customFormat="1" ht="13.5" customHeight="1" x14ac:dyDescent="0.2">
      <c r="A101" s="80" t="s">
        <v>142</v>
      </c>
      <c r="B101" s="81">
        <v>6829</v>
      </c>
      <c r="C101" s="81">
        <v>6322</v>
      </c>
      <c r="D101" s="108">
        <f t="shared" si="3"/>
        <v>92.575779762776406</v>
      </c>
      <c r="E101" s="85" t="s">
        <v>143</v>
      </c>
    </row>
    <row r="102" spans="1:5" s="42" customFormat="1" ht="13.5" customHeight="1" x14ac:dyDescent="0.2">
      <c r="A102" s="80" t="s">
        <v>144</v>
      </c>
      <c r="B102" s="81">
        <v>6079</v>
      </c>
      <c r="C102" s="81">
        <v>5619</v>
      </c>
      <c r="D102" s="108">
        <f t="shared" si="3"/>
        <v>92.432965948346762</v>
      </c>
      <c r="E102" s="85" t="s">
        <v>145</v>
      </c>
    </row>
    <row r="103" spans="1:5" s="42" customFormat="1" ht="13.5" customHeight="1" x14ac:dyDescent="0.2">
      <c r="A103" s="80" t="s">
        <v>146</v>
      </c>
      <c r="B103" s="81">
        <v>8447</v>
      </c>
      <c r="C103" s="81">
        <v>7855</v>
      </c>
      <c r="D103" s="108">
        <f t="shared" si="3"/>
        <v>92.991594648987814</v>
      </c>
      <c r="E103" s="85" t="s">
        <v>147</v>
      </c>
    </row>
    <row r="104" spans="1:5" s="42" customFormat="1" ht="13.5" customHeight="1" x14ac:dyDescent="0.2">
      <c r="A104" s="80" t="s">
        <v>148</v>
      </c>
      <c r="B104" s="81">
        <v>4313</v>
      </c>
      <c r="C104" s="81">
        <v>3950</v>
      </c>
      <c r="D104" s="108">
        <f t="shared" si="3"/>
        <v>91.583584511940643</v>
      </c>
      <c r="E104" s="85" t="s">
        <v>149</v>
      </c>
    </row>
    <row r="105" spans="1:5" s="42" customFormat="1" ht="13.5" customHeight="1" x14ac:dyDescent="0.2">
      <c r="A105" s="80" t="s">
        <v>150</v>
      </c>
      <c r="B105" s="81">
        <v>6416</v>
      </c>
      <c r="C105" s="81">
        <v>5878</v>
      </c>
      <c r="D105" s="108">
        <f t="shared" si="3"/>
        <v>91.614713216957611</v>
      </c>
      <c r="E105" s="85" t="s">
        <v>151</v>
      </c>
    </row>
    <row r="106" spans="1:5" s="42" customFormat="1" ht="13.5" customHeight="1" x14ac:dyDescent="0.2">
      <c r="A106" s="80" t="s">
        <v>152</v>
      </c>
      <c r="B106" s="109">
        <v>1191</v>
      </c>
      <c r="C106" s="81">
        <v>1078</v>
      </c>
      <c r="D106" s="108">
        <f t="shared" si="3"/>
        <v>90.51217464315701</v>
      </c>
      <c r="E106" s="85" t="s">
        <v>153</v>
      </c>
    </row>
    <row r="107" spans="1:5" s="42" customFormat="1" ht="13.5" customHeight="1" x14ac:dyDescent="0.2">
      <c r="A107" s="80" t="s">
        <v>154</v>
      </c>
      <c r="B107" s="109">
        <v>3517</v>
      </c>
      <c r="C107" s="81">
        <v>3251</v>
      </c>
      <c r="D107" s="108">
        <f t="shared" si="3"/>
        <v>92.436735854421386</v>
      </c>
      <c r="E107" s="85" t="s">
        <v>155</v>
      </c>
    </row>
    <row r="108" spans="1:5" s="42" customFormat="1" ht="13.5" customHeight="1" x14ac:dyDescent="0.2">
      <c r="A108" s="80" t="s">
        <v>156</v>
      </c>
      <c r="B108" s="109">
        <v>2778</v>
      </c>
      <c r="C108" s="81">
        <v>2630</v>
      </c>
      <c r="D108" s="108">
        <f t="shared" si="3"/>
        <v>94.67242620590352</v>
      </c>
      <c r="E108" s="85" t="s">
        <v>157</v>
      </c>
    </row>
    <row r="109" spans="1:5" s="42" customFormat="1" ht="32.25" customHeight="1" x14ac:dyDescent="0.2">
      <c r="A109" s="80" t="s">
        <v>158</v>
      </c>
      <c r="B109" s="109">
        <v>3973</v>
      </c>
      <c r="C109" s="81">
        <v>3797</v>
      </c>
      <c r="D109" s="108">
        <f t="shared" si="3"/>
        <v>95.570098162597532</v>
      </c>
      <c r="E109" s="85" t="s">
        <v>159</v>
      </c>
    </row>
    <row r="110" spans="1:5" s="42" customFormat="1" ht="13.5" customHeight="1" x14ac:dyDescent="0.2">
      <c r="A110" s="80" t="s">
        <v>160</v>
      </c>
      <c r="B110" s="109">
        <v>6640</v>
      </c>
      <c r="C110" s="81">
        <v>6059</v>
      </c>
      <c r="D110" s="108">
        <f t="shared" si="3"/>
        <v>91.25</v>
      </c>
      <c r="E110" s="85" t="s">
        <v>161</v>
      </c>
    </row>
    <row r="111" spans="1:5" s="42" customFormat="1" ht="13.5" customHeight="1" x14ac:dyDescent="0.2">
      <c r="A111" s="80" t="s">
        <v>162</v>
      </c>
      <c r="B111" s="109">
        <v>8511</v>
      </c>
      <c r="C111" s="81">
        <v>7971</v>
      </c>
      <c r="D111" s="108">
        <f t="shared" si="3"/>
        <v>93.655269651039831</v>
      </c>
      <c r="E111" s="85" t="s">
        <v>163</v>
      </c>
    </row>
    <row r="112" spans="1:5" s="37" customFormat="1" ht="13.5" customHeight="1" x14ac:dyDescent="0.2">
      <c r="A112" s="86" t="s">
        <v>164</v>
      </c>
      <c r="B112" s="81">
        <v>5507</v>
      </c>
      <c r="C112" s="81">
        <v>5132</v>
      </c>
      <c r="D112" s="108">
        <f t="shared" si="3"/>
        <v>93.190484837479573</v>
      </c>
      <c r="E112" s="87" t="s">
        <v>165</v>
      </c>
    </row>
    <row r="113" spans="1:5" s="37" customFormat="1" ht="13.5" customHeight="1" x14ac:dyDescent="0.2">
      <c r="A113" s="80" t="s">
        <v>166</v>
      </c>
      <c r="B113" s="109">
        <v>8156</v>
      </c>
      <c r="C113" s="81">
        <v>7151</v>
      </c>
      <c r="D113" s="108">
        <f t="shared" si="3"/>
        <v>87.677783227072098</v>
      </c>
      <c r="E113" s="85" t="s">
        <v>167</v>
      </c>
    </row>
    <row r="114" spans="1:5" s="37" customFormat="1" ht="13.5" customHeight="1" x14ac:dyDescent="0.2">
      <c r="A114" s="80" t="s">
        <v>168</v>
      </c>
      <c r="B114" s="109">
        <v>4958</v>
      </c>
      <c r="C114" s="81">
        <v>4653</v>
      </c>
      <c r="D114" s="108">
        <f t="shared" si="3"/>
        <v>93.848325937878172</v>
      </c>
      <c r="E114" s="85" t="s">
        <v>169</v>
      </c>
    </row>
    <row r="115" spans="1:5" s="37" customFormat="1" ht="13.5" customHeight="1" x14ac:dyDescent="0.2">
      <c r="A115" s="88" t="s">
        <v>170</v>
      </c>
      <c r="B115" s="110">
        <v>13784</v>
      </c>
      <c r="C115" s="110">
        <v>12153</v>
      </c>
      <c r="D115" s="111">
        <f t="shared" si="3"/>
        <v>88.16744051073708</v>
      </c>
      <c r="E115" s="89" t="s">
        <v>171</v>
      </c>
    </row>
    <row r="116" spans="1:5" s="37" customFormat="1" ht="25.5" x14ac:dyDescent="0.2">
      <c r="A116" s="82" t="s">
        <v>172</v>
      </c>
      <c r="B116" s="112">
        <f>SUM(B117:B136)</f>
        <v>42536</v>
      </c>
      <c r="C116" s="112">
        <f>SUM(C117:C136)</f>
        <v>40713</v>
      </c>
      <c r="D116" s="113">
        <f t="shared" si="3"/>
        <v>95.714218544291896</v>
      </c>
      <c r="E116" s="90" t="s">
        <v>173</v>
      </c>
    </row>
    <row r="117" spans="1:5" s="37" customFormat="1" ht="13.5" customHeight="1" x14ac:dyDescent="0.2">
      <c r="A117" s="80" t="s">
        <v>132</v>
      </c>
      <c r="B117" s="109">
        <v>3755</v>
      </c>
      <c r="C117" s="81">
        <v>3634</v>
      </c>
      <c r="D117" s="108">
        <f t="shared" si="3"/>
        <v>96.777629826897467</v>
      </c>
      <c r="E117" s="85" t="s">
        <v>133</v>
      </c>
    </row>
    <row r="118" spans="1:5" s="37" customFormat="1" ht="13.5" customHeight="1" x14ac:dyDescent="0.2">
      <c r="A118" s="80" t="s">
        <v>134</v>
      </c>
      <c r="B118" s="81">
        <v>2730</v>
      </c>
      <c r="C118" s="109">
        <v>2579</v>
      </c>
      <c r="D118" s="108">
        <f t="shared" si="3"/>
        <v>94.468864468864467</v>
      </c>
      <c r="E118" s="85" t="s">
        <v>135</v>
      </c>
    </row>
    <row r="119" spans="1:5" s="37" customFormat="1" ht="13.5" customHeight="1" x14ac:dyDescent="0.2">
      <c r="A119" s="80" t="s">
        <v>136</v>
      </c>
      <c r="B119" s="81">
        <v>1919</v>
      </c>
      <c r="C119" s="81">
        <v>1819</v>
      </c>
      <c r="D119" s="108">
        <f t="shared" si="3"/>
        <v>94.788952579468472</v>
      </c>
      <c r="E119" s="85" t="s">
        <v>137</v>
      </c>
    </row>
    <row r="120" spans="1:5" s="37" customFormat="1" ht="13.5" customHeight="1" x14ac:dyDescent="0.2">
      <c r="A120" s="80" t="s">
        <v>138</v>
      </c>
      <c r="B120" s="81">
        <v>2066</v>
      </c>
      <c r="C120" s="81">
        <v>1968</v>
      </c>
      <c r="D120" s="108">
        <f t="shared" si="3"/>
        <v>95.256534365924495</v>
      </c>
      <c r="E120" s="85" t="s">
        <v>139</v>
      </c>
    </row>
    <row r="121" spans="1:5" s="37" customFormat="1" ht="13.5" customHeight="1" x14ac:dyDescent="0.2">
      <c r="A121" s="80" t="s">
        <v>140</v>
      </c>
      <c r="B121" s="81">
        <v>3012</v>
      </c>
      <c r="C121" s="81">
        <v>2859</v>
      </c>
      <c r="D121" s="108">
        <f t="shared" si="3"/>
        <v>94.920318725099605</v>
      </c>
      <c r="E121" s="85" t="s">
        <v>141</v>
      </c>
    </row>
    <row r="122" spans="1:5" s="37" customFormat="1" ht="13.5" customHeight="1" x14ac:dyDescent="0.2">
      <c r="A122" s="80" t="s">
        <v>142</v>
      </c>
      <c r="B122" s="81">
        <v>2225</v>
      </c>
      <c r="C122" s="81">
        <v>2137</v>
      </c>
      <c r="D122" s="108">
        <f t="shared" si="3"/>
        <v>96.044943820224717</v>
      </c>
      <c r="E122" s="85" t="s">
        <v>143</v>
      </c>
    </row>
    <row r="123" spans="1:5" s="37" customFormat="1" ht="13.5" customHeight="1" x14ac:dyDescent="0.2">
      <c r="A123" s="80" t="s">
        <v>144</v>
      </c>
      <c r="B123" s="81">
        <v>1943</v>
      </c>
      <c r="C123" s="81">
        <v>1873</v>
      </c>
      <c r="D123" s="108">
        <f t="shared" si="3"/>
        <v>96.397323726196603</v>
      </c>
      <c r="E123" s="85" t="s">
        <v>145</v>
      </c>
    </row>
    <row r="124" spans="1:5" s="37" customFormat="1" ht="13.5" customHeight="1" x14ac:dyDescent="0.2">
      <c r="A124" s="80" t="s">
        <v>146</v>
      </c>
      <c r="B124" s="81">
        <v>931</v>
      </c>
      <c r="C124" s="81">
        <v>883</v>
      </c>
      <c r="D124" s="108">
        <f t="shared" si="3"/>
        <v>94.844253490870031</v>
      </c>
      <c r="E124" s="85" t="s">
        <v>147</v>
      </c>
    </row>
    <row r="125" spans="1:5" s="37" customFormat="1" ht="13.5" customHeight="1" x14ac:dyDescent="0.2">
      <c r="A125" s="80" t="s">
        <v>148</v>
      </c>
      <c r="B125" s="81">
        <v>745</v>
      </c>
      <c r="C125" s="81">
        <v>718</v>
      </c>
      <c r="D125" s="108">
        <f t="shared" si="3"/>
        <v>96.375838926174495</v>
      </c>
      <c r="E125" s="85" t="s">
        <v>149</v>
      </c>
    </row>
    <row r="126" spans="1:5" s="37" customFormat="1" ht="13.5" customHeight="1" x14ac:dyDescent="0.2">
      <c r="A126" s="80" t="s">
        <v>150</v>
      </c>
      <c r="B126" s="81">
        <v>911</v>
      </c>
      <c r="C126" s="81">
        <v>872</v>
      </c>
      <c r="D126" s="108">
        <f>C126/B126*100</f>
        <v>95.718990120746426</v>
      </c>
      <c r="E126" s="85" t="s">
        <v>151</v>
      </c>
    </row>
    <row r="127" spans="1:5" s="37" customFormat="1" ht="13.5" customHeight="1" x14ac:dyDescent="0.2">
      <c r="A127" s="80" t="s">
        <v>152</v>
      </c>
      <c r="B127" s="81">
        <v>450</v>
      </c>
      <c r="C127" s="81">
        <v>441</v>
      </c>
      <c r="D127" s="108">
        <f>C127/B127*100</f>
        <v>98</v>
      </c>
      <c r="E127" s="85" t="s">
        <v>153</v>
      </c>
    </row>
    <row r="128" spans="1:5" s="37" customFormat="1" ht="13.5" customHeight="1" x14ac:dyDescent="0.2">
      <c r="A128" s="80" t="s">
        <v>154</v>
      </c>
      <c r="B128" s="81">
        <v>1176</v>
      </c>
      <c r="C128" s="81">
        <v>1125</v>
      </c>
      <c r="D128" s="108">
        <f t="shared" si="3"/>
        <v>95.66326530612244</v>
      </c>
      <c r="E128" s="85" t="s">
        <v>155</v>
      </c>
    </row>
    <row r="129" spans="1:5" s="37" customFormat="1" ht="13.5" customHeight="1" x14ac:dyDescent="0.2">
      <c r="A129" s="80" t="s">
        <v>156</v>
      </c>
      <c r="B129" s="81">
        <v>641</v>
      </c>
      <c r="C129" s="81">
        <v>616</v>
      </c>
      <c r="D129" s="108">
        <f t="shared" si="3"/>
        <v>96.099843993759748</v>
      </c>
      <c r="E129" s="85" t="s">
        <v>157</v>
      </c>
    </row>
    <row r="130" spans="1:5" s="42" customFormat="1" ht="17.25" customHeight="1" x14ac:dyDescent="0.2">
      <c r="A130" s="80" t="s">
        <v>158</v>
      </c>
      <c r="B130" s="81">
        <v>1080</v>
      </c>
      <c r="C130" s="81">
        <v>1050</v>
      </c>
      <c r="D130" s="108">
        <f t="shared" si="3"/>
        <v>97.222222222222214</v>
      </c>
      <c r="E130" s="85" t="s">
        <v>159</v>
      </c>
    </row>
    <row r="131" spans="1:5" s="37" customFormat="1" ht="17.25" customHeight="1" x14ac:dyDescent="0.2">
      <c r="A131" s="80" t="s">
        <v>160</v>
      </c>
      <c r="B131" s="81">
        <v>3005</v>
      </c>
      <c r="C131" s="81">
        <v>2918</v>
      </c>
      <c r="D131" s="108">
        <f t="shared" si="3"/>
        <v>97.104825291181356</v>
      </c>
      <c r="E131" s="85" t="s">
        <v>161</v>
      </c>
    </row>
    <row r="132" spans="1:5" s="37" customFormat="1" ht="17.25" customHeight="1" x14ac:dyDescent="0.2">
      <c r="A132" s="80" t="s">
        <v>162</v>
      </c>
      <c r="B132" s="81">
        <v>1983</v>
      </c>
      <c r="C132" s="81">
        <v>1891</v>
      </c>
      <c r="D132" s="108">
        <f t="shared" si="3"/>
        <v>95.360564800806856</v>
      </c>
      <c r="E132" s="85" t="s">
        <v>163</v>
      </c>
    </row>
    <row r="133" spans="1:5" s="37" customFormat="1" ht="17.25" customHeight="1" x14ac:dyDescent="0.2">
      <c r="A133" s="86" t="s">
        <v>164</v>
      </c>
      <c r="B133" s="81">
        <v>2750</v>
      </c>
      <c r="C133" s="81">
        <v>2662</v>
      </c>
      <c r="D133" s="108">
        <f t="shared" si="3"/>
        <v>96.8</v>
      </c>
      <c r="E133" s="87" t="s">
        <v>165</v>
      </c>
    </row>
    <row r="134" spans="1:5" s="37" customFormat="1" ht="17.25" customHeight="1" x14ac:dyDescent="0.2">
      <c r="A134" s="80" t="s">
        <v>166</v>
      </c>
      <c r="B134" s="81">
        <v>3967</v>
      </c>
      <c r="C134" s="109">
        <v>3762</v>
      </c>
      <c r="D134" s="108">
        <f t="shared" si="3"/>
        <v>94.832367027980851</v>
      </c>
      <c r="E134" s="85" t="s">
        <v>167</v>
      </c>
    </row>
    <row r="135" spans="1:5" s="37" customFormat="1" ht="17.25" customHeight="1" x14ac:dyDescent="0.2">
      <c r="A135" s="80" t="s">
        <v>168</v>
      </c>
      <c r="B135" s="81">
        <v>1620</v>
      </c>
      <c r="C135" s="81">
        <v>1561</v>
      </c>
      <c r="D135" s="108">
        <f t="shared" si="3"/>
        <v>96.358024691358025</v>
      </c>
      <c r="E135" s="85" t="s">
        <v>169</v>
      </c>
    </row>
    <row r="136" spans="1:5" s="37" customFormat="1" ht="17.25" customHeight="1" x14ac:dyDescent="0.2">
      <c r="A136" s="88" t="s">
        <v>170</v>
      </c>
      <c r="B136" s="110">
        <v>5627</v>
      </c>
      <c r="C136" s="110">
        <v>5345</v>
      </c>
      <c r="D136" s="111">
        <f t="shared" si="3"/>
        <v>94.988448551626092</v>
      </c>
      <c r="E136" s="89" t="s">
        <v>171</v>
      </c>
    </row>
    <row r="137" spans="1:5" s="42" customFormat="1" ht="38.25" customHeight="1" x14ac:dyDescent="0.5">
      <c r="A137" s="91" t="s">
        <v>184</v>
      </c>
      <c r="B137" s="112">
        <f>SUM(B138:B143)</f>
        <v>43004</v>
      </c>
      <c r="C137" s="112">
        <f>SUM(C138:C143)</f>
        <v>37533</v>
      </c>
      <c r="D137" s="113">
        <f t="shared" si="3"/>
        <v>87.277927634638644</v>
      </c>
      <c r="E137" s="92" t="s">
        <v>185</v>
      </c>
    </row>
    <row r="138" spans="1:5" s="37" customFormat="1" ht="18" customHeight="1" x14ac:dyDescent="0.5">
      <c r="A138" s="37" t="s">
        <v>186</v>
      </c>
      <c r="B138" s="81">
        <v>9811</v>
      </c>
      <c r="C138" s="81">
        <v>8336</v>
      </c>
      <c r="D138" s="108">
        <f t="shared" si="3"/>
        <v>84.965854652940578</v>
      </c>
      <c r="E138" s="93" t="s">
        <v>187</v>
      </c>
    </row>
    <row r="139" spans="1:5" s="37" customFormat="1" ht="18" customHeight="1" x14ac:dyDescent="0.5">
      <c r="A139" s="37" t="s">
        <v>188</v>
      </c>
      <c r="B139" s="81">
        <v>6731</v>
      </c>
      <c r="C139" s="81">
        <v>5852</v>
      </c>
      <c r="D139" s="108">
        <f t="shared" si="3"/>
        <v>86.941019165057199</v>
      </c>
      <c r="E139" s="93" t="s">
        <v>189</v>
      </c>
    </row>
    <row r="140" spans="1:5" s="37" customFormat="1" ht="18" customHeight="1" x14ac:dyDescent="0.5">
      <c r="A140" s="37" t="s">
        <v>190</v>
      </c>
      <c r="B140" s="81">
        <v>6652</v>
      </c>
      <c r="C140" s="81">
        <v>5692</v>
      </c>
      <c r="D140" s="108">
        <f t="shared" si="3"/>
        <v>85.568250150330726</v>
      </c>
      <c r="E140" s="93" t="s">
        <v>191</v>
      </c>
    </row>
    <row r="141" spans="1:5" s="94" customFormat="1" ht="29.25" customHeight="1" x14ac:dyDescent="0.5">
      <c r="A141" s="37" t="s">
        <v>192</v>
      </c>
      <c r="B141" s="81">
        <v>13986</v>
      </c>
      <c r="C141" s="81">
        <v>12137</v>
      </c>
      <c r="D141" s="108">
        <f t="shared" si="3"/>
        <v>86.779636779636775</v>
      </c>
      <c r="E141" s="93" t="s">
        <v>193</v>
      </c>
    </row>
    <row r="142" spans="1:5" s="37" customFormat="1" ht="17.25" customHeight="1" x14ac:dyDescent="0.5">
      <c r="A142" s="37" t="s">
        <v>194</v>
      </c>
      <c r="B142" s="81">
        <v>2149</v>
      </c>
      <c r="C142" s="81">
        <v>2052</v>
      </c>
      <c r="D142" s="108">
        <f t="shared" si="3"/>
        <v>95.486272684969748</v>
      </c>
      <c r="E142" s="93" t="s">
        <v>195</v>
      </c>
    </row>
    <row r="143" spans="1:5" s="37" customFormat="1" ht="17.25" customHeight="1" x14ac:dyDescent="0.5">
      <c r="A143" s="95" t="s">
        <v>196</v>
      </c>
      <c r="B143" s="110">
        <v>3675</v>
      </c>
      <c r="C143" s="110">
        <v>3464</v>
      </c>
      <c r="D143" s="111">
        <f t="shared" si="3"/>
        <v>94.258503401360542</v>
      </c>
      <c r="E143" s="96" t="s">
        <v>197</v>
      </c>
    </row>
    <row r="144" spans="1:5" s="37" customFormat="1" ht="37.5" x14ac:dyDescent="0.2">
      <c r="A144" s="97" t="s">
        <v>198</v>
      </c>
      <c r="B144" s="112">
        <f>SUM(B145:B147)</f>
        <v>893</v>
      </c>
      <c r="C144" s="112">
        <f>SUM(C145:C147)</f>
        <v>844</v>
      </c>
      <c r="D144" s="114">
        <f t="shared" si="3"/>
        <v>94.512877939529673</v>
      </c>
      <c r="E144" s="98" t="s">
        <v>199</v>
      </c>
    </row>
    <row r="145" spans="1:5" s="37" customFormat="1" ht="17.25" customHeight="1" x14ac:dyDescent="0.5">
      <c r="A145" s="37" t="s">
        <v>146</v>
      </c>
      <c r="B145" s="81">
        <v>650</v>
      </c>
      <c r="C145" s="81">
        <v>619</v>
      </c>
      <c r="D145" s="108">
        <f t="shared" si="3"/>
        <v>95.230769230769226</v>
      </c>
      <c r="E145" s="93" t="s">
        <v>147</v>
      </c>
    </row>
    <row r="146" spans="1:5" s="37" customFormat="1" ht="17.25" customHeight="1" x14ac:dyDescent="0.5">
      <c r="A146" s="37" t="s">
        <v>162</v>
      </c>
      <c r="B146" s="81">
        <v>141</v>
      </c>
      <c r="C146" s="81">
        <v>134</v>
      </c>
      <c r="D146" s="108">
        <f t="shared" si="3"/>
        <v>95.035460992907801</v>
      </c>
      <c r="E146" s="93" t="s">
        <v>163</v>
      </c>
    </row>
    <row r="147" spans="1:5" s="37" customFormat="1" ht="17.25" customHeight="1" x14ac:dyDescent="0.5">
      <c r="A147" s="99" t="s">
        <v>164</v>
      </c>
      <c r="B147" s="115">
        <v>102</v>
      </c>
      <c r="C147" s="115">
        <v>91</v>
      </c>
      <c r="D147" s="116">
        <f t="shared" si="3"/>
        <v>89.215686274509807</v>
      </c>
      <c r="E147" s="100" t="s">
        <v>165</v>
      </c>
    </row>
    <row r="148" spans="1:5" s="37" customFormat="1" ht="17.25" customHeight="1" x14ac:dyDescent="0.5">
      <c r="A148" s="101" t="s">
        <v>200</v>
      </c>
      <c r="B148" s="112">
        <f>SUM(B149:B159)</f>
        <v>6522</v>
      </c>
      <c r="C148" s="112">
        <f>SUM(C149:C159)</f>
        <v>6172</v>
      </c>
      <c r="D148" s="114">
        <f t="shared" si="3"/>
        <v>94.633547991413678</v>
      </c>
      <c r="E148" s="92" t="s">
        <v>201</v>
      </c>
    </row>
    <row r="149" spans="1:5" s="37" customFormat="1" ht="17.25" customHeight="1" x14ac:dyDescent="0.5">
      <c r="A149" s="102" t="s">
        <v>132</v>
      </c>
      <c r="B149" s="81">
        <v>173</v>
      </c>
      <c r="C149" s="81">
        <v>169</v>
      </c>
      <c r="D149" s="108">
        <f t="shared" si="3"/>
        <v>97.687861271676297</v>
      </c>
      <c r="E149" s="93" t="s">
        <v>133</v>
      </c>
    </row>
    <row r="150" spans="1:5" s="37" customFormat="1" ht="17.25" customHeight="1" x14ac:dyDescent="0.5">
      <c r="A150" s="102" t="s">
        <v>136</v>
      </c>
      <c r="B150" s="81">
        <v>103</v>
      </c>
      <c r="C150" s="81">
        <v>99</v>
      </c>
      <c r="D150" s="108">
        <f t="shared" si="3"/>
        <v>96.116504854368941</v>
      </c>
      <c r="E150" s="93" t="s">
        <v>137</v>
      </c>
    </row>
    <row r="151" spans="1:5" s="37" customFormat="1" ht="17.25" customHeight="1" x14ac:dyDescent="0.5">
      <c r="A151" s="102" t="s">
        <v>138</v>
      </c>
      <c r="B151" s="81">
        <v>418</v>
      </c>
      <c r="C151" s="81">
        <v>388</v>
      </c>
      <c r="D151" s="108">
        <f t="shared" si="3"/>
        <v>92.822966507177028</v>
      </c>
      <c r="E151" s="93" t="s">
        <v>139</v>
      </c>
    </row>
    <row r="152" spans="1:5" s="37" customFormat="1" ht="17.25" customHeight="1" x14ac:dyDescent="0.5">
      <c r="A152" s="102" t="s">
        <v>142</v>
      </c>
      <c r="B152" s="81">
        <v>502</v>
      </c>
      <c r="C152" s="81">
        <v>473</v>
      </c>
      <c r="D152" s="108">
        <f t="shared" si="3"/>
        <v>94.223107569721122</v>
      </c>
      <c r="E152" s="93" t="s">
        <v>143</v>
      </c>
    </row>
    <row r="153" spans="1:5" s="75" customFormat="1" ht="37.5" customHeight="1" x14ac:dyDescent="0.5">
      <c r="A153" s="102" t="s">
        <v>144</v>
      </c>
      <c r="B153" s="81">
        <v>346</v>
      </c>
      <c r="C153" s="81">
        <v>333</v>
      </c>
      <c r="D153" s="108">
        <f t="shared" si="3"/>
        <v>96.242774566473983</v>
      </c>
      <c r="E153" s="93" t="s">
        <v>145</v>
      </c>
    </row>
    <row r="154" spans="1:5" s="37" customFormat="1" ht="17.25" customHeight="1" x14ac:dyDescent="0.5">
      <c r="A154" s="102" t="s">
        <v>146</v>
      </c>
      <c r="B154" s="81">
        <v>3031</v>
      </c>
      <c r="C154" s="81">
        <v>2867</v>
      </c>
      <c r="D154" s="108">
        <f t="shared" si="3"/>
        <v>94.589244473771032</v>
      </c>
      <c r="E154" s="93" t="s">
        <v>147</v>
      </c>
    </row>
    <row r="155" spans="1:5" s="37" customFormat="1" ht="17.25" customHeight="1" x14ac:dyDescent="0.5">
      <c r="A155" s="102" t="s">
        <v>148</v>
      </c>
      <c r="B155" s="81">
        <v>605</v>
      </c>
      <c r="C155" s="81">
        <v>575</v>
      </c>
      <c r="D155" s="108">
        <f t="shared" si="3"/>
        <v>95.041322314049594</v>
      </c>
      <c r="E155" s="93" t="s">
        <v>149</v>
      </c>
    </row>
    <row r="156" spans="1:5" s="37" customFormat="1" ht="17.25" customHeight="1" x14ac:dyDescent="0.5">
      <c r="A156" s="102" t="s">
        <v>150</v>
      </c>
      <c r="B156" s="81">
        <v>917</v>
      </c>
      <c r="C156" s="81">
        <v>868</v>
      </c>
      <c r="D156" s="108">
        <f t="shared" si="3"/>
        <v>94.656488549618317</v>
      </c>
      <c r="E156" s="93" t="s">
        <v>151</v>
      </c>
    </row>
    <row r="157" spans="1:5" s="37" customFormat="1" ht="17.25" customHeight="1" x14ac:dyDescent="0.5">
      <c r="A157" s="102" t="s">
        <v>156</v>
      </c>
      <c r="B157" s="81" t="s">
        <v>21</v>
      </c>
      <c r="C157" s="81" t="s">
        <v>21</v>
      </c>
      <c r="D157" s="108"/>
      <c r="E157" s="93" t="s">
        <v>157</v>
      </c>
    </row>
    <row r="158" spans="1:5" s="37" customFormat="1" ht="17.25" customHeight="1" x14ac:dyDescent="0.5">
      <c r="A158" s="102" t="s">
        <v>158</v>
      </c>
      <c r="B158" s="81">
        <v>100</v>
      </c>
      <c r="C158" s="81">
        <v>93</v>
      </c>
      <c r="D158" s="108">
        <f t="shared" ref="D158:D165" si="4">C158/B158*100</f>
        <v>93</v>
      </c>
      <c r="E158" s="93" t="s">
        <v>159</v>
      </c>
    </row>
    <row r="159" spans="1:5" s="103" customFormat="1" ht="15.75" customHeight="1" x14ac:dyDescent="0.5">
      <c r="A159" s="117" t="s">
        <v>164</v>
      </c>
      <c r="B159" s="115">
        <v>327</v>
      </c>
      <c r="C159" s="115">
        <v>307</v>
      </c>
      <c r="D159" s="116">
        <f t="shared" si="4"/>
        <v>93.883792048929664</v>
      </c>
      <c r="E159" s="100" t="s">
        <v>165</v>
      </c>
    </row>
    <row r="160" spans="1:5" s="103" customFormat="1" ht="37.5" x14ac:dyDescent="0.2">
      <c r="A160" s="101" t="s">
        <v>202</v>
      </c>
      <c r="B160" s="112">
        <f>SUM(B161:B165)</f>
        <v>6348</v>
      </c>
      <c r="C160" s="112">
        <f>SUM(C161:C165)</f>
        <v>5378</v>
      </c>
      <c r="D160" s="114">
        <f t="shared" si="4"/>
        <v>84.71959672337745</v>
      </c>
      <c r="E160" s="98" t="s">
        <v>203</v>
      </c>
    </row>
    <row r="161" spans="1:5" s="103" customFormat="1" ht="18.75" x14ac:dyDescent="0.5">
      <c r="A161" s="37" t="s">
        <v>204</v>
      </c>
      <c r="B161" s="81">
        <v>2690</v>
      </c>
      <c r="C161" s="81">
        <v>2430</v>
      </c>
      <c r="D161" s="108">
        <f t="shared" si="4"/>
        <v>90.334572490706321</v>
      </c>
      <c r="E161" s="93" t="s">
        <v>205</v>
      </c>
    </row>
    <row r="162" spans="1:5" s="103" customFormat="1" ht="18.75" x14ac:dyDescent="0.5">
      <c r="A162" s="37" t="s">
        <v>206</v>
      </c>
      <c r="B162" s="81">
        <v>1428</v>
      </c>
      <c r="C162" s="81">
        <v>1224</v>
      </c>
      <c r="D162" s="108">
        <f t="shared" si="4"/>
        <v>85.714285714285708</v>
      </c>
      <c r="E162" s="93" t="s">
        <v>207</v>
      </c>
    </row>
    <row r="163" spans="1:5" s="103" customFormat="1" ht="18.75" x14ac:dyDescent="0.5">
      <c r="A163" s="37" t="s">
        <v>218</v>
      </c>
      <c r="B163" s="81">
        <v>190</v>
      </c>
      <c r="C163" s="81">
        <v>177</v>
      </c>
      <c r="D163" s="108">
        <f t="shared" si="4"/>
        <v>93.15789473684211</v>
      </c>
      <c r="E163" s="93" t="s">
        <v>219</v>
      </c>
    </row>
    <row r="164" spans="1:5" s="103" customFormat="1" ht="18.75" x14ac:dyDescent="0.5">
      <c r="A164" s="37" t="s">
        <v>208</v>
      </c>
      <c r="B164" s="81">
        <v>1698</v>
      </c>
      <c r="C164" s="81">
        <v>1315</v>
      </c>
      <c r="D164" s="108">
        <f t="shared" si="4"/>
        <v>77.444051825677263</v>
      </c>
      <c r="E164" s="93" t="s">
        <v>209</v>
      </c>
    </row>
    <row r="165" spans="1:5" s="103" customFormat="1" ht="15.75" customHeight="1" x14ac:dyDescent="0.5">
      <c r="A165" s="52" t="s">
        <v>210</v>
      </c>
      <c r="B165" s="118">
        <v>342</v>
      </c>
      <c r="C165" s="118">
        <v>232</v>
      </c>
      <c r="D165" s="119">
        <f t="shared" si="4"/>
        <v>67.836257309941516</v>
      </c>
      <c r="E165" s="104" t="s">
        <v>211</v>
      </c>
    </row>
    <row r="166" spans="1:5" s="103" customFormat="1" ht="15.75" customHeight="1" x14ac:dyDescent="0.2">
      <c r="A166" s="295" t="s">
        <v>212</v>
      </c>
      <c r="B166" s="295"/>
      <c r="C166" s="295"/>
      <c r="D166" s="295"/>
      <c r="E166" s="295"/>
    </row>
    <row r="167" spans="1:5" s="103" customFormat="1" ht="12" x14ac:dyDescent="0.2">
      <c r="A167" s="296" t="s">
        <v>213</v>
      </c>
      <c r="B167" s="296"/>
      <c r="C167" s="296"/>
      <c r="D167" s="296"/>
      <c r="E167" s="296"/>
    </row>
    <row r="168" spans="1:5" s="37" customFormat="1" ht="12.75" x14ac:dyDescent="0.2">
      <c r="A168" s="245" t="s">
        <v>220</v>
      </c>
      <c r="B168" s="243"/>
      <c r="C168" s="243"/>
      <c r="D168" s="243"/>
      <c r="E168" s="245"/>
    </row>
    <row r="169" spans="1:5" s="37" customFormat="1" ht="12.75" x14ac:dyDescent="0.2">
      <c r="A169" s="120" t="s">
        <v>60</v>
      </c>
      <c r="B169" s="121"/>
      <c r="C169" s="121"/>
      <c r="D169" s="122"/>
      <c r="E169" s="103"/>
    </row>
    <row r="170" spans="1:5" ht="17.25" x14ac:dyDescent="0.25">
      <c r="A170" s="297" t="s">
        <v>214</v>
      </c>
      <c r="B170" s="297"/>
      <c r="C170" s="297"/>
      <c r="D170" s="297"/>
      <c r="E170" s="297"/>
    </row>
    <row r="171" spans="1:5" ht="17.25" x14ac:dyDescent="0.25">
      <c r="A171" s="297" t="s">
        <v>215</v>
      </c>
      <c r="B171" s="297"/>
      <c r="C171" s="297"/>
      <c r="D171" s="297"/>
      <c r="E171" s="297"/>
    </row>
    <row r="172" spans="1:5" ht="17.25" x14ac:dyDescent="0.25">
      <c r="A172" s="298" t="s">
        <v>221</v>
      </c>
      <c r="B172" s="298"/>
      <c r="C172" s="298"/>
      <c r="D172" s="298"/>
      <c r="E172" s="298"/>
    </row>
    <row r="173" spans="1:5" ht="18" x14ac:dyDescent="0.45">
      <c r="A173" s="103"/>
      <c r="B173" s="121"/>
      <c r="C173" s="121"/>
      <c r="D173" s="123"/>
      <c r="E173" s="124" t="s">
        <v>61</v>
      </c>
    </row>
    <row r="174" spans="1:5" x14ac:dyDescent="0.25">
      <c r="A174" s="103"/>
      <c r="B174" s="121"/>
      <c r="C174" s="121"/>
      <c r="D174" s="122"/>
      <c r="E174" s="103"/>
    </row>
    <row r="175" spans="1:5" x14ac:dyDescent="0.25">
      <c r="A175" s="37"/>
      <c r="B175" s="81"/>
      <c r="C175" s="81"/>
      <c r="D175" s="38"/>
      <c r="E175" s="37"/>
    </row>
    <row r="176" spans="1:5" x14ac:dyDescent="0.25">
      <c r="A176" s="37"/>
      <c r="B176" s="81"/>
      <c r="C176" s="81"/>
      <c r="D176" s="38"/>
      <c r="E176" s="37"/>
    </row>
    <row r="177" spans="2:4" x14ac:dyDescent="0.25">
      <c r="B177" s="125"/>
      <c r="C177" s="125"/>
      <c r="D177" s="12"/>
    </row>
    <row r="178" spans="2:4" x14ac:dyDescent="0.25">
      <c r="B178" s="125"/>
      <c r="C178" s="125"/>
      <c r="D178" s="12"/>
    </row>
    <row r="179" spans="2:4" x14ac:dyDescent="0.25">
      <c r="B179" s="125"/>
      <c r="C179" s="125"/>
      <c r="D179" s="12"/>
    </row>
    <row r="180" spans="2:4" x14ac:dyDescent="0.25">
      <c r="B180" s="125"/>
      <c r="C180" s="125"/>
      <c r="D180" s="12"/>
    </row>
  </sheetData>
  <mergeCells count="17">
    <mergeCell ref="A166:E166"/>
    <mergeCell ref="A167:E167"/>
    <mergeCell ref="A170:E170"/>
    <mergeCell ref="A171:E171"/>
    <mergeCell ref="A172:E172"/>
    <mergeCell ref="A85:E85"/>
    <mergeCell ref="A86:E86"/>
    <mergeCell ref="A88:E88"/>
    <mergeCell ref="A89:E89"/>
    <mergeCell ref="A91:A92"/>
    <mergeCell ref="E91:E92"/>
    <mergeCell ref="A82:E82"/>
    <mergeCell ref="A1:E1"/>
    <mergeCell ref="A2:E2"/>
    <mergeCell ref="A4:A5"/>
    <mergeCell ref="E4:E5"/>
    <mergeCell ref="A81:E8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2"/>
  <sheetViews>
    <sheetView workbookViewId="0">
      <selection activeCell="N8" sqref="N8"/>
    </sheetView>
  </sheetViews>
  <sheetFormatPr defaultColWidth="9.140625" defaultRowHeight="15" x14ac:dyDescent="0.25"/>
  <cols>
    <col min="1" max="1" width="4.28515625" style="149" customWidth="1"/>
    <col min="2" max="2" width="5.7109375" style="1" customWidth="1"/>
    <col min="3" max="3" width="30.28515625" style="1" customWidth="1"/>
    <col min="4" max="4" width="3.85546875" style="1" customWidth="1"/>
    <col min="5" max="5" width="14.42578125" style="68" customWidth="1"/>
    <col min="6" max="6" width="16" style="68" customWidth="1"/>
    <col min="7" max="7" width="14.140625" style="1" customWidth="1"/>
    <col min="8" max="8" width="14.5703125" style="168" customWidth="1"/>
    <col min="9" max="9" width="23.85546875" style="1" customWidth="1"/>
    <col min="10" max="10" width="5.28515625" style="1" customWidth="1"/>
    <col min="11" max="11" width="4.140625" style="153" customWidth="1"/>
    <col min="12" max="12" width="11.5703125" style="1" bestFit="1" customWidth="1"/>
    <col min="13" max="16384" width="9.140625" style="1"/>
  </cols>
  <sheetData>
    <row r="1" spans="1:13" ht="21" x14ac:dyDescent="0.55000000000000004">
      <c r="A1" s="299" t="s">
        <v>222</v>
      </c>
      <c r="B1" s="299"/>
      <c r="C1" s="299"/>
      <c r="D1" s="299"/>
      <c r="E1" s="299"/>
      <c r="F1" s="299"/>
      <c r="G1" s="299"/>
      <c r="H1" s="299"/>
      <c r="I1" s="299"/>
      <c r="J1" s="299"/>
      <c r="K1" s="299"/>
    </row>
    <row r="2" spans="1:13" x14ac:dyDescent="0.25">
      <c r="A2" s="279" t="s">
        <v>223</v>
      </c>
      <c r="B2" s="279"/>
      <c r="C2" s="279"/>
      <c r="D2" s="279"/>
      <c r="E2" s="279"/>
      <c r="F2" s="279"/>
      <c r="G2" s="279"/>
      <c r="H2" s="279"/>
      <c r="I2" s="279"/>
      <c r="J2" s="279"/>
      <c r="K2" s="279"/>
    </row>
    <row r="4" spans="1:13" ht="30" x14ac:dyDescent="0.25">
      <c r="A4" s="126"/>
      <c r="B4" s="289" t="s">
        <v>224</v>
      </c>
      <c r="C4" s="286" t="s">
        <v>225</v>
      </c>
      <c r="D4" s="127"/>
      <c r="E4" s="73" t="s">
        <v>226</v>
      </c>
      <c r="F4" s="73" t="s">
        <v>103</v>
      </c>
      <c r="G4" s="73" t="s">
        <v>105</v>
      </c>
      <c r="H4" s="128" t="s">
        <v>107</v>
      </c>
      <c r="I4" s="287" t="s">
        <v>227</v>
      </c>
      <c r="J4" s="287" t="s">
        <v>228</v>
      </c>
      <c r="K4" s="300"/>
    </row>
    <row r="5" spans="1:13" s="11" customFormat="1" ht="63" x14ac:dyDescent="0.25">
      <c r="A5" s="129"/>
      <c r="B5" s="290"/>
      <c r="C5" s="254"/>
      <c r="D5" s="130"/>
      <c r="E5" s="131" t="s">
        <v>229</v>
      </c>
      <c r="F5" s="131" t="s">
        <v>125</v>
      </c>
      <c r="G5" s="131" t="s">
        <v>126</v>
      </c>
      <c r="H5" s="132" t="s">
        <v>127</v>
      </c>
      <c r="I5" s="288"/>
      <c r="J5" s="288"/>
      <c r="K5" s="301"/>
    </row>
    <row r="6" spans="1:13" s="25" customFormat="1" ht="21" x14ac:dyDescent="0.55000000000000004">
      <c r="A6" s="133"/>
      <c r="B6" s="134"/>
      <c r="C6" s="135" t="s">
        <v>128</v>
      </c>
      <c r="D6" s="135"/>
      <c r="E6" s="136">
        <f>SUM(E10:E94)</f>
        <v>352904</v>
      </c>
      <c r="F6" s="136">
        <f>SUM(F10:F94)</f>
        <v>240653</v>
      </c>
      <c r="G6" s="136">
        <f>SUM(G10:G94)</f>
        <v>189642</v>
      </c>
      <c r="H6" s="137">
        <f>(G6/F6)*100</f>
        <v>78.803089926159245</v>
      </c>
      <c r="I6" s="138" t="s">
        <v>129</v>
      </c>
      <c r="J6" s="139"/>
      <c r="K6" s="140"/>
    </row>
    <row r="7" spans="1:13" s="25" customFormat="1" ht="21" x14ac:dyDescent="0.55000000000000004">
      <c r="A7" s="141"/>
      <c r="B7" s="142"/>
      <c r="C7" s="143" t="s">
        <v>230</v>
      </c>
      <c r="D7" s="143"/>
      <c r="E7" s="144">
        <f>SUM(E82:E94)</f>
        <v>63642</v>
      </c>
      <c r="F7" s="144">
        <f>SUM(F82:F94)</f>
        <v>43388</v>
      </c>
      <c r="G7" s="144">
        <f>SUM(G82:G94)</f>
        <v>26054</v>
      </c>
      <c r="H7" s="145">
        <f>(G7/F7)*100</f>
        <v>60.048861436341852</v>
      </c>
      <c r="I7" s="146" t="s">
        <v>231</v>
      </c>
      <c r="J7" s="147"/>
      <c r="K7" s="148"/>
    </row>
    <row r="8" spans="1:13" s="25" customFormat="1" ht="21" x14ac:dyDescent="0.55000000000000004">
      <c r="A8" s="141"/>
      <c r="B8" s="142"/>
      <c r="C8" s="143" t="s">
        <v>232</v>
      </c>
      <c r="D8" s="143"/>
      <c r="E8" s="144">
        <f>SUM(E10:E81)</f>
        <v>289262</v>
      </c>
      <c r="F8" s="144">
        <f>SUM(F10:F81)</f>
        <v>197265</v>
      </c>
      <c r="G8" s="144">
        <f>SUM(G10:G81)</f>
        <v>163588</v>
      </c>
      <c r="H8" s="145">
        <f>(G8/F8)*100</f>
        <v>82.928040960129778</v>
      </c>
      <c r="I8" s="146" t="s">
        <v>233</v>
      </c>
      <c r="J8" s="147"/>
      <c r="K8" s="148"/>
    </row>
    <row r="9" spans="1:13" ht="3.75" customHeight="1" x14ac:dyDescent="0.55000000000000004">
      <c r="C9" s="150"/>
      <c r="D9" s="150"/>
      <c r="E9" s="151"/>
      <c r="F9" s="151"/>
      <c r="G9" s="151"/>
      <c r="H9" s="152"/>
      <c r="J9" s="60"/>
    </row>
    <row r="10" spans="1:13" ht="21" x14ac:dyDescent="0.55000000000000004">
      <c r="A10" s="154">
        <v>1</v>
      </c>
      <c r="B10" s="31" t="s">
        <v>132</v>
      </c>
      <c r="C10" s="32" t="s">
        <v>234</v>
      </c>
      <c r="D10" s="32"/>
      <c r="E10" s="151">
        <v>4477</v>
      </c>
      <c r="F10" s="151">
        <v>3244</v>
      </c>
      <c r="G10" s="151">
        <v>2796</v>
      </c>
      <c r="H10" s="155">
        <f>(G10/F10)*100</f>
        <v>86.189889025893962</v>
      </c>
      <c r="I10" s="156" t="s">
        <v>235</v>
      </c>
      <c r="J10" s="60" t="s">
        <v>133</v>
      </c>
      <c r="K10" s="157">
        <v>1</v>
      </c>
    </row>
    <row r="11" spans="1:13" ht="21" x14ac:dyDescent="0.55000000000000004">
      <c r="A11" s="154">
        <v>2</v>
      </c>
      <c r="B11" s="31" t="s">
        <v>132</v>
      </c>
      <c r="C11" s="32" t="s">
        <v>236</v>
      </c>
      <c r="D11" s="32"/>
      <c r="E11" s="151">
        <v>4354</v>
      </c>
      <c r="F11" s="151">
        <v>2838</v>
      </c>
      <c r="G11" s="151">
        <v>2548</v>
      </c>
      <c r="H11" s="155">
        <f>(G11/F11)*100</f>
        <v>89.781536293164194</v>
      </c>
      <c r="I11" s="156" t="s">
        <v>237</v>
      </c>
      <c r="J11" s="60" t="s">
        <v>133</v>
      </c>
      <c r="K11" s="157">
        <v>2</v>
      </c>
    </row>
    <row r="12" spans="1:13" ht="21" x14ac:dyDescent="0.55000000000000004">
      <c r="A12" s="154">
        <v>3</v>
      </c>
      <c r="B12" s="31" t="s">
        <v>132</v>
      </c>
      <c r="C12" s="32" t="s">
        <v>238</v>
      </c>
      <c r="D12" s="32"/>
      <c r="E12" s="151">
        <v>4549</v>
      </c>
      <c r="F12" s="151">
        <v>3066</v>
      </c>
      <c r="G12" s="151">
        <v>2647</v>
      </c>
      <c r="H12" s="155">
        <f t="shared" ref="H12:H75" si="0">(G12/F12)*100</f>
        <v>86.333985649054142</v>
      </c>
      <c r="I12" s="158" t="s">
        <v>239</v>
      </c>
      <c r="J12" s="60" t="s">
        <v>133</v>
      </c>
      <c r="K12" s="157">
        <v>3</v>
      </c>
      <c r="M12" s="159"/>
    </row>
    <row r="13" spans="1:13" ht="21" x14ac:dyDescent="0.55000000000000004">
      <c r="A13" s="154">
        <v>4</v>
      </c>
      <c r="B13" s="31" t="s">
        <v>132</v>
      </c>
      <c r="C13" s="32" t="s">
        <v>240</v>
      </c>
      <c r="D13" s="32"/>
      <c r="E13" s="151">
        <v>3983</v>
      </c>
      <c r="F13" s="151">
        <v>2672</v>
      </c>
      <c r="G13" s="151">
        <v>2352</v>
      </c>
      <c r="H13" s="155">
        <f t="shared" si="0"/>
        <v>88.023952095808383</v>
      </c>
      <c r="I13" s="156" t="s">
        <v>241</v>
      </c>
      <c r="J13" s="60" t="s">
        <v>133</v>
      </c>
      <c r="K13" s="157">
        <v>4</v>
      </c>
    </row>
    <row r="14" spans="1:13" ht="21" x14ac:dyDescent="0.55000000000000004">
      <c r="A14" s="154">
        <v>5</v>
      </c>
      <c r="B14" s="31" t="s">
        <v>132</v>
      </c>
      <c r="C14" s="32" t="s">
        <v>242</v>
      </c>
      <c r="D14" s="32"/>
      <c r="E14" s="151">
        <v>4145</v>
      </c>
      <c r="F14" s="151">
        <v>2804</v>
      </c>
      <c r="G14" s="151">
        <v>2095</v>
      </c>
      <c r="H14" s="155">
        <f t="shared" si="0"/>
        <v>74.714693295292449</v>
      </c>
      <c r="I14" s="156" t="s">
        <v>243</v>
      </c>
      <c r="J14" s="60" t="s">
        <v>133</v>
      </c>
      <c r="K14" s="157">
        <v>5</v>
      </c>
    </row>
    <row r="15" spans="1:13" ht="21" x14ac:dyDescent="0.55000000000000004">
      <c r="A15" s="154">
        <v>6</v>
      </c>
      <c r="B15" s="31" t="s">
        <v>134</v>
      </c>
      <c r="C15" s="32" t="s">
        <v>244</v>
      </c>
      <c r="D15" s="32"/>
      <c r="E15" s="151">
        <v>3816</v>
      </c>
      <c r="F15" s="151">
        <v>2669</v>
      </c>
      <c r="G15" s="151">
        <v>2018</v>
      </c>
      <c r="H15" s="155">
        <f t="shared" si="0"/>
        <v>75.608842263019866</v>
      </c>
      <c r="I15" s="156" t="s">
        <v>245</v>
      </c>
      <c r="J15" s="60" t="s">
        <v>135</v>
      </c>
      <c r="K15" s="157">
        <v>6</v>
      </c>
    </row>
    <row r="16" spans="1:13" ht="21" x14ac:dyDescent="0.55000000000000004">
      <c r="A16" s="154">
        <v>7</v>
      </c>
      <c r="B16" s="31" t="s">
        <v>134</v>
      </c>
      <c r="C16" s="32" t="s">
        <v>246</v>
      </c>
      <c r="D16" s="32"/>
      <c r="E16" s="151">
        <v>4186</v>
      </c>
      <c r="F16" s="151">
        <v>2836</v>
      </c>
      <c r="G16" s="151">
        <v>2316</v>
      </c>
      <c r="H16" s="155">
        <f t="shared" si="0"/>
        <v>81.664315937940756</v>
      </c>
      <c r="I16" s="156" t="s">
        <v>247</v>
      </c>
      <c r="J16" s="60" t="s">
        <v>135</v>
      </c>
      <c r="K16" s="157">
        <v>7</v>
      </c>
    </row>
    <row r="17" spans="1:11" ht="21" x14ac:dyDescent="0.55000000000000004">
      <c r="A17" s="154">
        <v>8</v>
      </c>
      <c r="B17" s="31" t="s">
        <v>134</v>
      </c>
      <c r="C17" s="32" t="s">
        <v>248</v>
      </c>
      <c r="D17" s="32"/>
      <c r="E17" s="151">
        <v>3712</v>
      </c>
      <c r="F17" s="151">
        <v>2534</v>
      </c>
      <c r="G17" s="151">
        <v>2069</v>
      </c>
      <c r="H17" s="155">
        <f t="shared" si="0"/>
        <v>81.649565903709558</v>
      </c>
      <c r="I17" s="156" t="s">
        <v>249</v>
      </c>
      <c r="J17" s="60" t="s">
        <v>135</v>
      </c>
      <c r="K17" s="157">
        <v>8</v>
      </c>
    </row>
    <row r="18" spans="1:11" ht="21" x14ac:dyDescent="0.55000000000000004">
      <c r="A18" s="154">
        <v>9</v>
      </c>
      <c r="B18" s="31" t="s">
        <v>134</v>
      </c>
      <c r="C18" s="32" t="s">
        <v>250</v>
      </c>
      <c r="D18" s="32"/>
      <c r="E18" s="151">
        <v>4652</v>
      </c>
      <c r="F18" s="151">
        <v>3126</v>
      </c>
      <c r="G18" s="151">
        <v>2416</v>
      </c>
      <c r="H18" s="155">
        <f t="shared" si="0"/>
        <v>77.287268074216257</v>
      </c>
      <c r="I18" s="156" t="s">
        <v>251</v>
      </c>
      <c r="J18" s="60" t="s">
        <v>135</v>
      </c>
      <c r="K18" s="157">
        <v>9</v>
      </c>
    </row>
    <row r="19" spans="1:11" ht="21" x14ac:dyDescent="0.55000000000000004">
      <c r="A19" s="154">
        <v>10</v>
      </c>
      <c r="B19" s="31" t="s">
        <v>134</v>
      </c>
      <c r="C19" s="32" t="s">
        <v>252</v>
      </c>
      <c r="D19" s="32"/>
      <c r="E19" s="151">
        <v>4363</v>
      </c>
      <c r="F19" s="151">
        <v>2941</v>
      </c>
      <c r="G19" s="151">
        <v>2116</v>
      </c>
      <c r="H19" s="155">
        <f t="shared" si="0"/>
        <v>71.948316899013946</v>
      </c>
      <c r="I19" s="156" t="s">
        <v>253</v>
      </c>
      <c r="J19" s="60" t="s">
        <v>135</v>
      </c>
      <c r="K19" s="157">
        <v>10</v>
      </c>
    </row>
    <row r="20" spans="1:11" ht="21" x14ac:dyDescent="0.55000000000000004">
      <c r="A20" s="154">
        <v>11</v>
      </c>
      <c r="B20" s="31" t="s">
        <v>134</v>
      </c>
      <c r="C20" s="32" t="s">
        <v>254</v>
      </c>
      <c r="D20" s="32"/>
      <c r="E20" s="151">
        <v>4366</v>
      </c>
      <c r="F20" s="151">
        <v>2990</v>
      </c>
      <c r="G20" s="151">
        <v>2312</v>
      </c>
      <c r="H20" s="155">
        <f t="shared" si="0"/>
        <v>77.324414715719058</v>
      </c>
      <c r="I20" s="156" t="s">
        <v>255</v>
      </c>
      <c r="J20" s="60" t="s">
        <v>135</v>
      </c>
      <c r="K20" s="157">
        <v>11</v>
      </c>
    </row>
    <row r="21" spans="1:11" ht="21" x14ac:dyDescent="0.55000000000000004">
      <c r="A21" s="154">
        <v>12</v>
      </c>
      <c r="B21" s="31" t="s">
        <v>136</v>
      </c>
      <c r="C21" s="32" t="s">
        <v>256</v>
      </c>
      <c r="D21" s="32"/>
      <c r="E21" s="151">
        <v>4413</v>
      </c>
      <c r="F21" s="151">
        <v>2982</v>
      </c>
      <c r="G21" s="151">
        <v>2358</v>
      </c>
      <c r="H21" s="155">
        <f t="shared" si="0"/>
        <v>79.074446680080484</v>
      </c>
      <c r="I21" s="156" t="s">
        <v>257</v>
      </c>
      <c r="J21" s="60" t="s">
        <v>137</v>
      </c>
      <c r="K21" s="157">
        <v>12</v>
      </c>
    </row>
    <row r="22" spans="1:11" s="31" customFormat="1" ht="21" x14ac:dyDescent="0.55000000000000004">
      <c r="A22" s="154">
        <v>13</v>
      </c>
      <c r="B22" s="31" t="s">
        <v>136</v>
      </c>
      <c r="C22" s="32" t="s">
        <v>258</v>
      </c>
      <c r="D22" s="32"/>
      <c r="E22" s="151">
        <v>3877</v>
      </c>
      <c r="F22" s="151">
        <v>2543</v>
      </c>
      <c r="G22" s="151">
        <v>2320</v>
      </c>
      <c r="H22" s="155">
        <f t="shared" si="0"/>
        <v>91.230829728666933</v>
      </c>
      <c r="I22" s="156" t="s">
        <v>259</v>
      </c>
      <c r="J22" s="60" t="s">
        <v>137</v>
      </c>
      <c r="K22" s="157">
        <v>13</v>
      </c>
    </row>
    <row r="23" spans="1:11" s="31" customFormat="1" ht="21" x14ac:dyDescent="0.55000000000000004">
      <c r="A23" s="154">
        <v>14</v>
      </c>
      <c r="B23" s="31" t="s">
        <v>136</v>
      </c>
      <c r="C23" s="32" t="s">
        <v>260</v>
      </c>
      <c r="D23" s="32"/>
      <c r="E23" s="151">
        <v>4330</v>
      </c>
      <c r="F23" s="151">
        <v>2960</v>
      </c>
      <c r="G23" s="151">
        <v>2579</v>
      </c>
      <c r="H23" s="155">
        <f t="shared" si="0"/>
        <v>87.128378378378386</v>
      </c>
      <c r="I23" s="156" t="s">
        <v>261</v>
      </c>
      <c r="J23" s="60" t="s">
        <v>137</v>
      </c>
      <c r="K23" s="157">
        <v>14</v>
      </c>
    </row>
    <row r="24" spans="1:11" s="31" customFormat="1" ht="21" x14ac:dyDescent="0.55000000000000004">
      <c r="A24" s="154">
        <v>15</v>
      </c>
      <c r="B24" s="31" t="s">
        <v>136</v>
      </c>
      <c r="C24" s="32" t="s">
        <v>262</v>
      </c>
      <c r="D24" s="32"/>
      <c r="E24" s="151">
        <v>4203</v>
      </c>
      <c r="F24" s="151">
        <v>2791</v>
      </c>
      <c r="G24" s="151">
        <v>2369</v>
      </c>
      <c r="H24" s="155">
        <f t="shared" si="0"/>
        <v>84.879971336438558</v>
      </c>
      <c r="I24" s="156" t="s">
        <v>263</v>
      </c>
      <c r="J24" s="60" t="s">
        <v>137</v>
      </c>
      <c r="K24" s="157">
        <v>15</v>
      </c>
    </row>
    <row r="25" spans="1:11" s="31" customFormat="1" ht="21" x14ac:dyDescent="0.55000000000000004">
      <c r="A25" s="154">
        <v>16</v>
      </c>
      <c r="B25" s="31" t="s">
        <v>138</v>
      </c>
      <c r="C25" s="32" t="s">
        <v>264</v>
      </c>
      <c r="D25" s="32"/>
      <c r="E25" s="151">
        <v>4039</v>
      </c>
      <c r="F25" s="151">
        <v>2786</v>
      </c>
      <c r="G25" s="151">
        <v>2470</v>
      </c>
      <c r="H25" s="155">
        <f t="shared" si="0"/>
        <v>88.657573582196704</v>
      </c>
      <c r="I25" s="156" t="s">
        <v>265</v>
      </c>
      <c r="J25" s="156" t="s">
        <v>139</v>
      </c>
      <c r="K25" s="157">
        <v>16</v>
      </c>
    </row>
    <row r="26" spans="1:11" s="31" customFormat="1" ht="21" x14ac:dyDescent="0.55000000000000004">
      <c r="A26" s="154">
        <v>17</v>
      </c>
      <c r="B26" s="31" t="s">
        <v>138</v>
      </c>
      <c r="C26" s="32" t="s">
        <v>266</v>
      </c>
      <c r="D26" s="32"/>
      <c r="E26" s="151">
        <v>3924</v>
      </c>
      <c r="F26" s="151">
        <v>2650</v>
      </c>
      <c r="G26" s="151">
        <v>2175</v>
      </c>
      <c r="H26" s="155">
        <f t="shared" si="0"/>
        <v>82.075471698113205</v>
      </c>
      <c r="I26" s="156" t="s">
        <v>267</v>
      </c>
      <c r="J26" s="156" t="s">
        <v>139</v>
      </c>
      <c r="K26" s="157">
        <v>17</v>
      </c>
    </row>
    <row r="27" spans="1:11" s="31" customFormat="1" ht="21" x14ac:dyDescent="0.55000000000000004">
      <c r="A27" s="154">
        <v>18</v>
      </c>
      <c r="B27" s="31" t="s">
        <v>138</v>
      </c>
      <c r="C27" s="32" t="s">
        <v>268</v>
      </c>
      <c r="D27" s="32"/>
      <c r="E27" s="151">
        <v>3760</v>
      </c>
      <c r="F27" s="151">
        <v>2674</v>
      </c>
      <c r="G27" s="151">
        <v>2246</v>
      </c>
      <c r="H27" s="155">
        <f t="shared" si="0"/>
        <v>83.994016454749442</v>
      </c>
      <c r="I27" s="156" t="s">
        <v>269</v>
      </c>
      <c r="J27" s="156" t="s">
        <v>139</v>
      </c>
      <c r="K27" s="157">
        <v>18</v>
      </c>
    </row>
    <row r="28" spans="1:11" s="31" customFormat="1" ht="21" x14ac:dyDescent="0.55000000000000004">
      <c r="A28" s="154">
        <v>19</v>
      </c>
      <c r="B28" s="31" t="s">
        <v>138</v>
      </c>
      <c r="C28" s="32" t="s">
        <v>270</v>
      </c>
      <c r="D28" s="32"/>
      <c r="E28" s="151">
        <v>3927</v>
      </c>
      <c r="F28" s="151">
        <v>2800</v>
      </c>
      <c r="G28" s="151">
        <v>2332</v>
      </c>
      <c r="H28" s="155">
        <f t="shared" si="0"/>
        <v>83.285714285714292</v>
      </c>
      <c r="I28" s="156" t="s">
        <v>271</v>
      </c>
      <c r="J28" s="156" t="s">
        <v>139</v>
      </c>
      <c r="K28" s="157">
        <v>19</v>
      </c>
    </row>
    <row r="29" spans="1:11" s="31" customFormat="1" ht="21" x14ac:dyDescent="0.55000000000000004">
      <c r="A29" s="154">
        <v>20</v>
      </c>
      <c r="B29" s="31" t="s">
        <v>140</v>
      </c>
      <c r="C29" s="32" t="s">
        <v>272</v>
      </c>
      <c r="D29" s="32"/>
      <c r="E29" s="151">
        <v>4585</v>
      </c>
      <c r="F29" s="151">
        <v>3129</v>
      </c>
      <c r="G29" s="151">
        <v>2658</v>
      </c>
      <c r="H29" s="155">
        <f t="shared" si="0"/>
        <v>84.947267497603065</v>
      </c>
      <c r="I29" s="156" t="s">
        <v>273</v>
      </c>
      <c r="J29" s="156" t="s">
        <v>141</v>
      </c>
      <c r="K29" s="157">
        <v>20</v>
      </c>
    </row>
    <row r="30" spans="1:11" s="31" customFormat="1" ht="21" x14ac:dyDescent="0.55000000000000004">
      <c r="A30" s="154">
        <v>21</v>
      </c>
      <c r="B30" s="31" t="s">
        <v>140</v>
      </c>
      <c r="C30" s="32" t="s">
        <v>274</v>
      </c>
      <c r="D30" s="32"/>
      <c r="E30" s="151">
        <v>4143</v>
      </c>
      <c r="F30" s="151">
        <v>2768</v>
      </c>
      <c r="G30" s="151">
        <v>2327</v>
      </c>
      <c r="H30" s="155">
        <f t="shared" si="0"/>
        <v>84.067919075144502</v>
      </c>
      <c r="I30" s="156" t="s">
        <v>275</v>
      </c>
      <c r="J30" s="156" t="s">
        <v>141</v>
      </c>
      <c r="K30" s="157">
        <v>21</v>
      </c>
    </row>
    <row r="31" spans="1:11" s="31" customFormat="1" ht="21" x14ac:dyDescent="0.55000000000000004">
      <c r="A31" s="154">
        <v>22</v>
      </c>
      <c r="B31" s="31" t="s">
        <v>140</v>
      </c>
      <c r="C31" s="32" t="s">
        <v>276</v>
      </c>
      <c r="D31" s="32"/>
      <c r="E31" s="151">
        <v>4378</v>
      </c>
      <c r="F31" s="151">
        <v>2770</v>
      </c>
      <c r="G31" s="151">
        <v>2389</v>
      </c>
      <c r="H31" s="155">
        <f t="shared" si="0"/>
        <v>86.245487364620942</v>
      </c>
      <c r="I31" s="156" t="s">
        <v>277</v>
      </c>
      <c r="J31" s="156" t="s">
        <v>141</v>
      </c>
      <c r="K31" s="157">
        <v>22</v>
      </c>
    </row>
    <row r="32" spans="1:11" s="31" customFormat="1" ht="21.75" x14ac:dyDescent="0.55000000000000004">
      <c r="A32" s="154">
        <v>23</v>
      </c>
      <c r="B32" s="31" t="s">
        <v>140</v>
      </c>
      <c r="C32" s="32" t="s">
        <v>278</v>
      </c>
      <c r="D32" s="32"/>
      <c r="E32" s="151">
        <v>4404</v>
      </c>
      <c r="F32" s="151">
        <v>3026</v>
      </c>
      <c r="G32" s="151">
        <v>2706</v>
      </c>
      <c r="H32" s="155">
        <f t="shared" si="0"/>
        <v>89.424983476536681</v>
      </c>
      <c r="I32" s="160" t="s">
        <v>279</v>
      </c>
      <c r="J32" s="156" t="s">
        <v>141</v>
      </c>
      <c r="K32" s="157">
        <v>23</v>
      </c>
    </row>
    <row r="33" spans="1:11" s="31" customFormat="1" ht="21" x14ac:dyDescent="0.55000000000000004">
      <c r="A33" s="154">
        <v>24</v>
      </c>
      <c r="B33" s="31" t="s">
        <v>140</v>
      </c>
      <c r="C33" s="32" t="s">
        <v>280</v>
      </c>
      <c r="D33" s="32"/>
      <c r="E33" s="151">
        <v>4225</v>
      </c>
      <c r="F33" s="151">
        <v>2864</v>
      </c>
      <c r="G33" s="151">
        <v>2437</v>
      </c>
      <c r="H33" s="155">
        <f t="shared" si="0"/>
        <v>85.090782122905026</v>
      </c>
      <c r="I33" s="156" t="s">
        <v>281</v>
      </c>
      <c r="J33" s="156" t="s">
        <v>141</v>
      </c>
      <c r="K33" s="157">
        <v>24</v>
      </c>
    </row>
    <row r="34" spans="1:11" s="31" customFormat="1" ht="21" x14ac:dyDescent="0.55000000000000004">
      <c r="A34" s="154">
        <v>25</v>
      </c>
      <c r="B34" s="31" t="s">
        <v>142</v>
      </c>
      <c r="C34" s="32" t="s">
        <v>282</v>
      </c>
      <c r="D34" s="32"/>
      <c r="E34" s="151">
        <v>4144</v>
      </c>
      <c r="F34" s="151">
        <v>2924</v>
      </c>
      <c r="G34" s="151">
        <v>2509</v>
      </c>
      <c r="H34" s="155">
        <f t="shared" si="0"/>
        <v>85.807113543091646</v>
      </c>
      <c r="I34" s="156" t="s">
        <v>283</v>
      </c>
      <c r="J34" s="156" t="s">
        <v>143</v>
      </c>
      <c r="K34" s="157">
        <v>25</v>
      </c>
    </row>
    <row r="35" spans="1:11" s="31" customFormat="1" ht="21" x14ac:dyDescent="0.55000000000000004">
      <c r="A35" s="154">
        <v>26</v>
      </c>
      <c r="B35" s="31" t="s">
        <v>142</v>
      </c>
      <c r="C35" s="32" t="s">
        <v>284</v>
      </c>
      <c r="D35" s="32"/>
      <c r="E35" s="151">
        <v>5063</v>
      </c>
      <c r="F35" s="151">
        <v>3643</v>
      </c>
      <c r="G35" s="151">
        <v>3157</v>
      </c>
      <c r="H35" s="155">
        <f t="shared" si="0"/>
        <v>86.659346692286576</v>
      </c>
      <c r="I35" s="156" t="s">
        <v>285</v>
      </c>
      <c r="J35" s="156" t="s">
        <v>143</v>
      </c>
      <c r="K35" s="157">
        <v>26</v>
      </c>
    </row>
    <row r="36" spans="1:11" s="31" customFormat="1" ht="21" x14ac:dyDescent="0.55000000000000004">
      <c r="A36" s="154">
        <v>27</v>
      </c>
      <c r="B36" s="31" t="s">
        <v>142</v>
      </c>
      <c r="C36" s="32" t="s">
        <v>286</v>
      </c>
      <c r="D36" s="32"/>
      <c r="E36" s="151">
        <v>4299</v>
      </c>
      <c r="F36" s="151">
        <v>2935</v>
      </c>
      <c r="G36" s="151">
        <v>2562</v>
      </c>
      <c r="H36" s="155">
        <f t="shared" si="0"/>
        <v>87.291311754684841</v>
      </c>
      <c r="I36" s="156" t="s">
        <v>287</v>
      </c>
      <c r="J36" s="156" t="s">
        <v>143</v>
      </c>
      <c r="K36" s="157">
        <v>27</v>
      </c>
    </row>
    <row r="37" spans="1:11" s="31" customFormat="1" ht="21" x14ac:dyDescent="0.55000000000000004">
      <c r="A37" s="154">
        <v>28</v>
      </c>
      <c r="B37" s="31" t="s">
        <v>144</v>
      </c>
      <c r="C37" s="32" t="s">
        <v>288</v>
      </c>
      <c r="D37" s="32"/>
      <c r="E37" s="151">
        <v>4648</v>
      </c>
      <c r="F37" s="151">
        <v>3471</v>
      </c>
      <c r="G37" s="151">
        <v>3057</v>
      </c>
      <c r="H37" s="155">
        <f t="shared" si="0"/>
        <v>88.072601555747625</v>
      </c>
      <c r="I37" s="156" t="s">
        <v>289</v>
      </c>
      <c r="J37" s="156" t="s">
        <v>145</v>
      </c>
      <c r="K37" s="157">
        <v>28</v>
      </c>
    </row>
    <row r="38" spans="1:11" s="31" customFormat="1" ht="21" x14ac:dyDescent="0.55000000000000004">
      <c r="A38" s="154">
        <v>29</v>
      </c>
      <c r="B38" s="31" t="s">
        <v>144</v>
      </c>
      <c r="C38" s="32" t="s">
        <v>290</v>
      </c>
      <c r="D38" s="32"/>
      <c r="E38" s="151">
        <v>5082</v>
      </c>
      <c r="F38" s="151">
        <v>3593</v>
      </c>
      <c r="G38" s="151">
        <v>2970</v>
      </c>
      <c r="H38" s="155">
        <f t="shared" si="0"/>
        <v>82.66072919565822</v>
      </c>
      <c r="I38" s="156" t="s">
        <v>291</v>
      </c>
      <c r="J38" s="156" t="s">
        <v>145</v>
      </c>
      <c r="K38" s="157">
        <v>29</v>
      </c>
    </row>
    <row r="39" spans="1:11" s="31" customFormat="1" ht="21" x14ac:dyDescent="0.55000000000000004">
      <c r="A39" s="154">
        <v>30</v>
      </c>
      <c r="B39" s="31" t="s">
        <v>144</v>
      </c>
      <c r="C39" s="32" t="s">
        <v>292</v>
      </c>
      <c r="D39" s="32"/>
      <c r="E39" s="151">
        <v>2618</v>
      </c>
      <c r="F39" s="151">
        <v>1805</v>
      </c>
      <c r="G39" s="151">
        <v>1655</v>
      </c>
      <c r="H39" s="155">
        <f t="shared" si="0"/>
        <v>91.689750692520775</v>
      </c>
      <c r="I39" s="156" t="s">
        <v>293</v>
      </c>
      <c r="J39" s="156" t="s">
        <v>145</v>
      </c>
      <c r="K39" s="157">
        <v>30</v>
      </c>
    </row>
    <row r="40" spans="1:11" s="31" customFormat="1" ht="21" x14ac:dyDescent="0.55000000000000004">
      <c r="A40" s="154">
        <v>31</v>
      </c>
      <c r="B40" s="31" t="s">
        <v>146</v>
      </c>
      <c r="C40" s="32" t="s">
        <v>294</v>
      </c>
      <c r="D40" s="32"/>
      <c r="E40" s="151">
        <v>3551</v>
      </c>
      <c r="F40" s="151">
        <v>2356</v>
      </c>
      <c r="G40" s="151">
        <v>2151</v>
      </c>
      <c r="H40" s="155">
        <f t="shared" si="0"/>
        <v>91.298811544991509</v>
      </c>
      <c r="I40" s="156" t="s">
        <v>295</v>
      </c>
      <c r="J40" s="156" t="s">
        <v>147</v>
      </c>
      <c r="K40" s="157">
        <v>31</v>
      </c>
    </row>
    <row r="41" spans="1:11" s="31" customFormat="1" ht="21" x14ac:dyDescent="0.55000000000000004">
      <c r="A41" s="154">
        <v>32</v>
      </c>
      <c r="B41" s="31" t="s">
        <v>146</v>
      </c>
      <c r="C41" s="32" t="s">
        <v>296</v>
      </c>
      <c r="D41" s="32"/>
      <c r="E41" s="151">
        <v>4545</v>
      </c>
      <c r="F41" s="151">
        <v>3051</v>
      </c>
      <c r="G41" s="151">
        <v>2360</v>
      </c>
      <c r="H41" s="155">
        <f t="shared" si="0"/>
        <v>77.351687971157006</v>
      </c>
      <c r="I41" s="156" t="s">
        <v>297</v>
      </c>
      <c r="J41" s="156" t="s">
        <v>147</v>
      </c>
      <c r="K41" s="157">
        <v>32</v>
      </c>
    </row>
    <row r="42" spans="1:11" s="31" customFormat="1" ht="21" x14ac:dyDescent="0.55000000000000004">
      <c r="A42" s="154">
        <v>33</v>
      </c>
      <c r="B42" s="31" t="s">
        <v>146</v>
      </c>
      <c r="C42" s="32" t="s">
        <v>298</v>
      </c>
      <c r="D42" s="32"/>
      <c r="E42" s="151">
        <v>4202</v>
      </c>
      <c r="F42" s="151">
        <v>2696</v>
      </c>
      <c r="G42" s="151">
        <v>2200</v>
      </c>
      <c r="H42" s="155">
        <f t="shared" si="0"/>
        <v>81.602373887240347</v>
      </c>
      <c r="I42" s="156" t="s">
        <v>299</v>
      </c>
      <c r="J42" s="156" t="s">
        <v>147</v>
      </c>
      <c r="K42" s="157">
        <v>33</v>
      </c>
    </row>
    <row r="43" spans="1:11" s="31" customFormat="1" ht="21" x14ac:dyDescent="0.55000000000000004">
      <c r="A43" s="154">
        <v>34</v>
      </c>
      <c r="B43" s="31" t="s">
        <v>148</v>
      </c>
      <c r="C43" s="32" t="s">
        <v>300</v>
      </c>
      <c r="D43" s="32"/>
      <c r="E43" s="151">
        <v>3728</v>
      </c>
      <c r="F43" s="151">
        <v>2451</v>
      </c>
      <c r="G43" s="151">
        <v>2129</v>
      </c>
      <c r="H43" s="155">
        <f t="shared" si="0"/>
        <v>86.862505099959193</v>
      </c>
      <c r="I43" s="156" t="s">
        <v>301</v>
      </c>
      <c r="J43" s="156" t="s">
        <v>149</v>
      </c>
      <c r="K43" s="157">
        <v>34</v>
      </c>
    </row>
    <row r="44" spans="1:11" s="31" customFormat="1" ht="21" x14ac:dyDescent="0.55000000000000004">
      <c r="A44" s="154">
        <v>35</v>
      </c>
      <c r="B44" s="31" t="s">
        <v>148</v>
      </c>
      <c r="C44" s="32" t="s">
        <v>302</v>
      </c>
      <c r="D44" s="32"/>
      <c r="E44" s="151">
        <v>3811</v>
      </c>
      <c r="F44" s="151">
        <v>2394</v>
      </c>
      <c r="G44" s="151">
        <v>2210</v>
      </c>
      <c r="H44" s="155">
        <f t="shared" si="0"/>
        <v>92.314118629908108</v>
      </c>
      <c r="I44" s="156" t="s">
        <v>303</v>
      </c>
      <c r="J44" s="156" t="s">
        <v>149</v>
      </c>
      <c r="K44" s="157">
        <v>35</v>
      </c>
    </row>
    <row r="45" spans="1:11" s="31" customFormat="1" ht="21" x14ac:dyDescent="0.55000000000000004">
      <c r="A45" s="154">
        <v>36</v>
      </c>
      <c r="B45" s="31" t="s">
        <v>150</v>
      </c>
      <c r="C45" s="32" t="s">
        <v>304</v>
      </c>
      <c r="D45" s="32"/>
      <c r="E45" s="151">
        <v>3647</v>
      </c>
      <c r="F45" s="151">
        <v>2435</v>
      </c>
      <c r="G45" s="151">
        <v>1681</v>
      </c>
      <c r="H45" s="155">
        <f t="shared" si="0"/>
        <v>69.034907597535934</v>
      </c>
      <c r="I45" s="156" t="s">
        <v>305</v>
      </c>
      <c r="J45" s="156" t="s">
        <v>151</v>
      </c>
      <c r="K45" s="157">
        <v>36</v>
      </c>
    </row>
    <row r="46" spans="1:11" s="31" customFormat="1" ht="21" x14ac:dyDescent="0.55000000000000004">
      <c r="A46" s="154">
        <v>37</v>
      </c>
      <c r="B46" s="31" t="s">
        <v>150</v>
      </c>
      <c r="C46" s="32" t="s">
        <v>306</v>
      </c>
      <c r="D46" s="32"/>
      <c r="E46" s="151">
        <v>3480</v>
      </c>
      <c r="F46" s="151">
        <v>2330</v>
      </c>
      <c r="G46" s="151">
        <v>2163</v>
      </c>
      <c r="H46" s="155">
        <f t="shared" si="0"/>
        <v>92.832618025751074</v>
      </c>
      <c r="I46" s="156" t="s">
        <v>307</v>
      </c>
      <c r="J46" s="156" t="s">
        <v>151</v>
      </c>
      <c r="K46" s="157">
        <v>37</v>
      </c>
    </row>
    <row r="47" spans="1:11" s="31" customFormat="1" ht="21" x14ac:dyDescent="0.55000000000000004">
      <c r="A47" s="154">
        <v>38</v>
      </c>
      <c r="B47" s="31" t="s">
        <v>150</v>
      </c>
      <c r="C47" s="32" t="s">
        <v>308</v>
      </c>
      <c r="D47" s="32"/>
      <c r="E47" s="151">
        <v>3201</v>
      </c>
      <c r="F47" s="151">
        <v>2115</v>
      </c>
      <c r="G47" s="151">
        <v>1782</v>
      </c>
      <c r="H47" s="155">
        <f t="shared" si="0"/>
        <v>84.255319148936167</v>
      </c>
      <c r="I47" s="156" t="s">
        <v>309</v>
      </c>
      <c r="J47" s="156" t="s">
        <v>151</v>
      </c>
      <c r="K47" s="157">
        <v>38</v>
      </c>
    </row>
    <row r="48" spans="1:11" s="31" customFormat="1" ht="21" x14ac:dyDescent="0.55000000000000004">
      <c r="A48" s="154">
        <v>39</v>
      </c>
      <c r="B48" s="31" t="s">
        <v>152</v>
      </c>
      <c r="C48" s="32" t="s">
        <v>310</v>
      </c>
      <c r="D48" s="32"/>
      <c r="E48" s="151">
        <v>1285</v>
      </c>
      <c r="F48" s="151">
        <v>936</v>
      </c>
      <c r="G48" s="151">
        <v>820</v>
      </c>
      <c r="H48" s="155">
        <f t="shared" si="0"/>
        <v>87.606837606837601</v>
      </c>
      <c r="I48" s="156" t="s">
        <v>311</v>
      </c>
      <c r="J48" s="156" t="s">
        <v>153</v>
      </c>
      <c r="K48" s="157">
        <v>39</v>
      </c>
    </row>
    <row r="49" spans="1:11" s="31" customFormat="1" ht="21" x14ac:dyDescent="0.55000000000000004">
      <c r="A49" s="154">
        <v>40</v>
      </c>
      <c r="B49" s="31" t="s">
        <v>152</v>
      </c>
      <c r="C49" s="32" t="s">
        <v>312</v>
      </c>
      <c r="D49" s="32"/>
      <c r="E49" s="151">
        <v>1161</v>
      </c>
      <c r="F49" s="151">
        <v>824</v>
      </c>
      <c r="G49" s="151">
        <v>709</v>
      </c>
      <c r="H49" s="155">
        <f t="shared" si="0"/>
        <v>86.043689320388353</v>
      </c>
      <c r="I49" s="156" t="s">
        <v>313</v>
      </c>
      <c r="J49" s="156" t="s">
        <v>153</v>
      </c>
      <c r="K49" s="157">
        <v>40</v>
      </c>
    </row>
    <row r="50" spans="1:11" s="31" customFormat="1" ht="21" x14ac:dyDescent="0.55000000000000004">
      <c r="A50" s="154">
        <v>41</v>
      </c>
      <c r="B50" s="31" t="s">
        <v>154</v>
      </c>
      <c r="C50" s="32" t="s">
        <v>314</v>
      </c>
      <c r="D50" s="32"/>
      <c r="E50" s="151">
        <v>3463</v>
      </c>
      <c r="F50" s="151">
        <v>2508</v>
      </c>
      <c r="G50" s="151">
        <v>2079</v>
      </c>
      <c r="H50" s="155">
        <f t="shared" si="0"/>
        <v>82.89473684210526</v>
      </c>
      <c r="I50" s="156" t="s">
        <v>315</v>
      </c>
      <c r="J50" s="156" t="s">
        <v>155</v>
      </c>
      <c r="K50" s="157">
        <v>41</v>
      </c>
    </row>
    <row r="51" spans="1:11" s="31" customFormat="1" ht="21" x14ac:dyDescent="0.55000000000000004">
      <c r="A51" s="154">
        <v>42</v>
      </c>
      <c r="B51" s="31" t="s">
        <v>154</v>
      </c>
      <c r="C51" s="32" t="s">
        <v>316</v>
      </c>
      <c r="D51" s="32"/>
      <c r="E51" s="151">
        <v>3516</v>
      </c>
      <c r="F51" s="151">
        <v>2484</v>
      </c>
      <c r="G51" s="151">
        <v>2148</v>
      </c>
      <c r="H51" s="155">
        <f t="shared" si="0"/>
        <v>86.473429951690818</v>
      </c>
      <c r="I51" s="156" t="s">
        <v>317</v>
      </c>
      <c r="J51" s="156" t="s">
        <v>155</v>
      </c>
      <c r="K51" s="157">
        <v>42</v>
      </c>
    </row>
    <row r="52" spans="1:11" s="31" customFormat="1" ht="21" x14ac:dyDescent="0.55000000000000004">
      <c r="A52" s="154">
        <v>43</v>
      </c>
      <c r="B52" s="31" t="s">
        <v>156</v>
      </c>
      <c r="C52" s="161" t="s">
        <v>318</v>
      </c>
      <c r="D52" s="161"/>
      <c r="E52" s="151">
        <v>3105</v>
      </c>
      <c r="F52" s="151">
        <v>2029</v>
      </c>
      <c r="G52" s="151">
        <v>1868</v>
      </c>
      <c r="H52" s="155">
        <f t="shared" si="0"/>
        <v>92.065056678166584</v>
      </c>
      <c r="I52" s="156" t="s">
        <v>319</v>
      </c>
      <c r="J52" s="156" t="s">
        <v>157</v>
      </c>
      <c r="K52" s="157">
        <v>43</v>
      </c>
    </row>
    <row r="53" spans="1:11" s="31" customFormat="1" ht="21" x14ac:dyDescent="0.55000000000000004">
      <c r="A53" s="154">
        <v>44</v>
      </c>
      <c r="B53" s="31" t="s">
        <v>156</v>
      </c>
      <c r="C53" s="161" t="s">
        <v>320</v>
      </c>
      <c r="D53" s="161"/>
      <c r="E53" s="151">
        <v>2444</v>
      </c>
      <c r="F53" s="151">
        <v>1568</v>
      </c>
      <c r="G53" s="151">
        <v>1481</v>
      </c>
      <c r="H53" s="155">
        <f t="shared" si="0"/>
        <v>94.451530612244895</v>
      </c>
      <c r="I53" s="156" t="s">
        <v>321</v>
      </c>
      <c r="J53" s="156" t="s">
        <v>157</v>
      </c>
      <c r="K53" s="157">
        <v>44</v>
      </c>
    </row>
    <row r="54" spans="1:11" s="31" customFormat="1" ht="21" x14ac:dyDescent="0.55000000000000004">
      <c r="A54" s="154">
        <v>45</v>
      </c>
      <c r="B54" s="31" t="s">
        <v>158</v>
      </c>
      <c r="C54" s="32" t="s">
        <v>322</v>
      </c>
      <c r="D54" s="32"/>
      <c r="E54" s="151">
        <v>3608</v>
      </c>
      <c r="F54" s="151">
        <v>2323</v>
      </c>
      <c r="G54" s="151">
        <v>2077</v>
      </c>
      <c r="H54" s="155">
        <f t="shared" si="0"/>
        <v>89.410245372363335</v>
      </c>
      <c r="I54" s="156" t="s">
        <v>323</v>
      </c>
      <c r="J54" s="156" t="s">
        <v>159</v>
      </c>
      <c r="K54" s="157">
        <v>45</v>
      </c>
    </row>
    <row r="55" spans="1:11" s="31" customFormat="1" ht="21" x14ac:dyDescent="0.55000000000000004">
      <c r="A55" s="154">
        <v>46</v>
      </c>
      <c r="B55" s="31" t="s">
        <v>158</v>
      </c>
      <c r="C55" s="32" t="s">
        <v>324</v>
      </c>
      <c r="D55" s="32"/>
      <c r="E55" s="151">
        <v>3854</v>
      </c>
      <c r="F55" s="151">
        <v>2636</v>
      </c>
      <c r="G55" s="151">
        <v>2370</v>
      </c>
      <c r="H55" s="155">
        <f t="shared" si="0"/>
        <v>89.908952959028838</v>
      </c>
      <c r="I55" s="156" t="s">
        <v>325</v>
      </c>
      <c r="J55" s="156" t="s">
        <v>159</v>
      </c>
      <c r="K55" s="157">
        <v>46</v>
      </c>
    </row>
    <row r="56" spans="1:11" s="31" customFormat="1" ht="21" x14ac:dyDescent="0.55000000000000004">
      <c r="A56" s="154">
        <v>47</v>
      </c>
      <c r="B56" s="31" t="s">
        <v>160</v>
      </c>
      <c r="C56" s="32" t="s">
        <v>326</v>
      </c>
      <c r="D56" s="32"/>
      <c r="E56" s="151">
        <v>4002</v>
      </c>
      <c r="F56" s="151">
        <v>2644</v>
      </c>
      <c r="G56" s="151">
        <v>2320</v>
      </c>
      <c r="H56" s="155">
        <f t="shared" si="0"/>
        <v>87.745839636913772</v>
      </c>
      <c r="I56" s="156" t="s">
        <v>327</v>
      </c>
      <c r="J56" s="156" t="s">
        <v>161</v>
      </c>
      <c r="K56" s="157">
        <v>47</v>
      </c>
    </row>
    <row r="57" spans="1:11" s="31" customFormat="1" ht="21" x14ac:dyDescent="0.55000000000000004">
      <c r="A57" s="154">
        <v>48</v>
      </c>
      <c r="B57" s="31" t="s">
        <v>160</v>
      </c>
      <c r="C57" s="32" t="s">
        <v>328</v>
      </c>
      <c r="D57" s="32"/>
      <c r="E57" s="151">
        <v>3930</v>
      </c>
      <c r="F57" s="151">
        <v>2554</v>
      </c>
      <c r="G57" s="151">
        <v>2055</v>
      </c>
      <c r="H57" s="155">
        <f t="shared" si="0"/>
        <v>80.46202036021927</v>
      </c>
      <c r="I57" s="156" t="s">
        <v>329</v>
      </c>
      <c r="J57" s="156" t="s">
        <v>161</v>
      </c>
      <c r="K57" s="157">
        <v>48</v>
      </c>
    </row>
    <row r="58" spans="1:11" s="31" customFormat="1" ht="21" x14ac:dyDescent="0.55000000000000004">
      <c r="A58" s="154">
        <v>49</v>
      </c>
      <c r="B58" s="31" t="s">
        <v>160</v>
      </c>
      <c r="C58" s="32" t="s">
        <v>330</v>
      </c>
      <c r="D58" s="32"/>
      <c r="E58" s="151">
        <v>4290</v>
      </c>
      <c r="F58" s="151">
        <v>2872</v>
      </c>
      <c r="G58" s="151">
        <v>2542</v>
      </c>
      <c r="H58" s="155">
        <f t="shared" si="0"/>
        <v>88.509749303621163</v>
      </c>
      <c r="I58" s="156" t="s">
        <v>331</v>
      </c>
      <c r="J58" s="156" t="s">
        <v>161</v>
      </c>
      <c r="K58" s="157">
        <v>49</v>
      </c>
    </row>
    <row r="59" spans="1:11" s="31" customFormat="1" ht="21" x14ac:dyDescent="0.55000000000000004">
      <c r="A59" s="154">
        <v>50</v>
      </c>
      <c r="B59" s="31" t="s">
        <v>160</v>
      </c>
      <c r="C59" s="32" t="s">
        <v>332</v>
      </c>
      <c r="D59" s="32"/>
      <c r="E59" s="151">
        <v>3489</v>
      </c>
      <c r="F59" s="151">
        <v>2433</v>
      </c>
      <c r="G59" s="151">
        <v>1769</v>
      </c>
      <c r="H59" s="155">
        <f t="shared" si="0"/>
        <v>72.708590217838065</v>
      </c>
      <c r="I59" s="156" t="s">
        <v>333</v>
      </c>
      <c r="J59" s="156" t="s">
        <v>161</v>
      </c>
      <c r="K59" s="157">
        <v>50</v>
      </c>
    </row>
    <row r="60" spans="1:11" s="31" customFormat="1" ht="21" x14ac:dyDescent="0.55000000000000004">
      <c r="A60" s="154">
        <v>51</v>
      </c>
      <c r="B60" s="31" t="s">
        <v>162</v>
      </c>
      <c r="C60" s="32" t="s">
        <v>334</v>
      </c>
      <c r="D60" s="32"/>
      <c r="E60" s="151">
        <v>4294</v>
      </c>
      <c r="F60" s="151">
        <v>2806</v>
      </c>
      <c r="G60" s="151">
        <v>2319</v>
      </c>
      <c r="H60" s="155">
        <f t="shared" si="0"/>
        <v>82.644333570919457</v>
      </c>
      <c r="I60" s="156" t="s">
        <v>335</v>
      </c>
      <c r="J60" s="156" t="s">
        <v>163</v>
      </c>
      <c r="K60" s="157">
        <v>51</v>
      </c>
    </row>
    <row r="61" spans="1:11" s="31" customFormat="1" ht="21" x14ac:dyDescent="0.55000000000000004">
      <c r="A61" s="154">
        <v>52</v>
      </c>
      <c r="B61" s="31" t="s">
        <v>162</v>
      </c>
      <c r="C61" s="32" t="s">
        <v>336</v>
      </c>
      <c r="D61" s="32"/>
      <c r="E61" s="151">
        <v>4677</v>
      </c>
      <c r="F61" s="151">
        <v>3139</v>
      </c>
      <c r="G61" s="151">
        <v>2639</v>
      </c>
      <c r="H61" s="155">
        <f t="shared" si="0"/>
        <v>84.071360305829884</v>
      </c>
      <c r="I61" s="156" t="s">
        <v>337</v>
      </c>
      <c r="J61" s="156" t="s">
        <v>163</v>
      </c>
      <c r="K61" s="157">
        <v>52</v>
      </c>
    </row>
    <row r="62" spans="1:11" s="31" customFormat="1" ht="21" x14ac:dyDescent="0.55000000000000004">
      <c r="A62" s="154">
        <v>53</v>
      </c>
      <c r="B62" s="31" t="s">
        <v>162</v>
      </c>
      <c r="C62" s="32" t="s">
        <v>338</v>
      </c>
      <c r="D62" s="32"/>
      <c r="E62" s="151">
        <v>3786</v>
      </c>
      <c r="F62" s="151">
        <v>2620</v>
      </c>
      <c r="G62" s="151">
        <v>2161</v>
      </c>
      <c r="H62" s="155">
        <f t="shared" si="0"/>
        <v>82.480916030534345</v>
      </c>
      <c r="I62" s="156" t="s">
        <v>339</v>
      </c>
      <c r="J62" s="156" t="s">
        <v>163</v>
      </c>
      <c r="K62" s="157">
        <v>53</v>
      </c>
    </row>
    <row r="63" spans="1:11" s="31" customFormat="1" ht="21" x14ac:dyDescent="0.55000000000000004">
      <c r="A63" s="154">
        <v>54</v>
      </c>
      <c r="B63" s="31" t="s">
        <v>162</v>
      </c>
      <c r="C63" s="32" t="s">
        <v>340</v>
      </c>
      <c r="D63" s="32"/>
      <c r="E63" s="151">
        <v>3770</v>
      </c>
      <c r="F63" s="151">
        <v>2541</v>
      </c>
      <c r="G63" s="151">
        <v>2035</v>
      </c>
      <c r="H63" s="155">
        <f t="shared" si="0"/>
        <v>80.086580086580085</v>
      </c>
      <c r="I63" s="156" t="s">
        <v>341</v>
      </c>
      <c r="J63" s="156" t="s">
        <v>163</v>
      </c>
      <c r="K63" s="157">
        <v>54</v>
      </c>
    </row>
    <row r="64" spans="1:11" s="31" customFormat="1" ht="21" x14ac:dyDescent="0.55000000000000004">
      <c r="A64" s="154">
        <v>55</v>
      </c>
      <c r="B64" s="31" t="s">
        <v>164</v>
      </c>
      <c r="C64" s="32" t="s">
        <v>342</v>
      </c>
      <c r="D64" s="32"/>
      <c r="E64" s="151">
        <v>5023</v>
      </c>
      <c r="F64" s="151">
        <v>3494</v>
      </c>
      <c r="G64" s="151">
        <v>3067</v>
      </c>
      <c r="H64" s="155">
        <f t="shared" si="0"/>
        <v>87.779049799656548</v>
      </c>
      <c r="I64" s="156" t="s">
        <v>343</v>
      </c>
      <c r="J64" s="156" t="s">
        <v>165</v>
      </c>
      <c r="K64" s="157">
        <v>55</v>
      </c>
    </row>
    <row r="65" spans="1:11" s="31" customFormat="1" ht="21" x14ac:dyDescent="0.55000000000000004">
      <c r="A65" s="154">
        <v>56</v>
      </c>
      <c r="B65" s="31" t="s">
        <v>164</v>
      </c>
      <c r="C65" s="32" t="s">
        <v>344</v>
      </c>
      <c r="D65" s="32"/>
      <c r="E65" s="151">
        <v>4405</v>
      </c>
      <c r="F65" s="151">
        <v>2804</v>
      </c>
      <c r="G65" s="151">
        <v>2320</v>
      </c>
      <c r="H65" s="155">
        <f t="shared" si="0"/>
        <v>82.73894436519258</v>
      </c>
      <c r="I65" s="156" t="s">
        <v>345</v>
      </c>
      <c r="J65" s="156" t="s">
        <v>165</v>
      </c>
      <c r="K65" s="157">
        <v>56</v>
      </c>
    </row>
    <row r="66" spans="1:11" s="31" customFormat="1" ht="21" x14ac:dyDescent="0.55000000000000004">
      <c r="A66" s="154">
        <v>57</v>
      </c>
      <c r="B66" s="31" t="s">
        <v>164</v>
      </c>
      <c r="C66" s="32" t="s">
        <v>346</v>
      </c>
      <c r="D66" s="32"/>
      <c r="E66" s="151">
        <v>4187</v>
      </c>
      <c r="F66" s="151">
        <v>2756</v>
      </c>
      <c r="G66" s="151">
        <v>2384</v>
      </c>
      <c r="H66" s="155">
        <f t="shared" si="0"/>
        <v>86.502177068214806</v>
      </c>
      <c r="I66" s="156" t="s">
        <v>347</v>
      </c>
      <c r="J66" s="156" t="s">
        <v>165</v>
      </c>
      <c r="K66" s="157">
        <v>57</v>
      </c>
    </row>
    <row r="67" spans="1:11" s="31" customFormat="1" ht="21" x14ac:dyDescent="0.55000000000000004">
      <c r="A67" s="154">
        <v>58</v>
      </c>
      <c r="B67" s="31" t="s">
        <v>166</v>
      </c>
      <c r="C67" s="32" t="s">
        <v>348</v>
      </c>
      <c r="D67" s="32"/>
      <c r="E67" s="151">
        <v>3603</v>
      </c>
      <c r="F67" s="151">
        <v>2516</v>
      </c>
      <c r="G67" s="151">
        <v>1937</v>
      </c>
      <c r="H67" s="155">
        <f t="shared" si="0"/>
        <v>76.987281399046097</v>
      </c>
      <c r="I67" s="156" t="s">
        <v>349</v>
      </c>
      <c r="J67" s="156" t="s">
        <v>167</v>
      </c>
      <c r="K67" s="157">
        <v>58</v>
      </c>
    </row>
    <row r="68" spans="1:11" s="31" customFormat="1" ht="21" x14ac:dyDescent="0.55000000000000004">
      <c r="A68" s="154">
        <v>59</v>
      </c>
      <c r="B68" s="31" t="s">
        <v>166</v>
      </c>
      <c r="C68" s="31" t="s">
        <v>350</v>
      </c>
      <c r="E68" s="151">
        <v>3493</v>
      </c>
      <c r="F68" s="151">
        <v>2305</v>
      </c>
      <c r="G68" s="151">
        <v>1835</v>
      </c>
      <c r="H68" s="155">
        <f t="shared" si="0"/>
        <v>79.60954446854663</v>
      </c>
      <c r="I68" s="156" t="s">
        <v>351</v>
      </c>
      <c r="J68" s="156" t="s">
        <v>167</v>
      </c>
      <c r="K68" s="157">
        <v>59</v>
      </c>
    </row>
    <row r="69" spans="1:11" s="31" customFormat="1" ht="21" x14ac:dyDescent="0.55000000000000004">
      <c r="A69" s="154">
        <v>60</v>
      </c>
      <c r="B69" s="31" t="s">
        <v>166</v>
      </c>
      <c r="C69" s="32" t="s">
        <v>352</v>
      </c>
      <c r="D69" s="32"/>
      <c r="E69" s="151">
        <v>4208</v>
      </c>
      <c r="F69" s="151">
        <v>2701</v>
      </c>
      <c r="G69" s="151">
        <v>2151</v>
      </c>
      <c r="H69" s="155">
        <f t="shared" si="0"/>
        <v>79.637171417993329</v>
      </c>
      <c r="I69" s="156" t="s">
        <v>353</v>
      </c>
      <c r="J69" s="156" t="s">
        <v>167</v>
      </c>
      <c r="K69" s="157">
        <v>60</v>
      </c>
    </row>
    <row r="70" spans="1:11" s="31" customFormat="1" ht="21" x14ac:dyDescent="0.55000000000000004">
      <c r="A70" s="154">
        <v>61</v>
      </c>
      <c r="B70" s="31" t="s">
        <v>166</v>
      </c>
      <c r="C70" s="32" t="s">
        <v>354</v>
      </c>
      <c r="D70" s="32"/>
      <c r="E70" s="151">
        <v>4458</v>
      </c>
      <c r="F70" s="151">
        <v>3115</v>
      </c>
      <c r="G70" s="151">
        <v>2369</v>
      </c>
      <c r="H70" s="155">
        <f t="shared" si="0"/>
        <v>76.051364365971111</v>
      </c>
      <c r="I70" s="156" t="s">
        <v>355</v>
      </c>
      <c r="J70" s="156" t="s">
        <v>167</v>
      </c>
      <c r="K70" s="157">
        <v>61</v>
      </c>
    </row>
    <row r="71" spans="1:11" s="31" customFormat="1" ht="21" x14ac:dyDescent="0.55000000000000004">
      <c r="A71" s="154">
        <v>62</v>
      </c>
      <c r="B71" s="31" t="s">
        <v>166</v>
      </c>
      <c r="C71" s="32" t="s">
        <v>356</v>
      </c>
      <c r="D71" s="32"/>
      <c r="E71" s="151">
        <v>4342</v>
      </c>
      <c r="F71" s="151">
        <v>3039</v>
      </c>
      <c r="G71" s="151">
        <v>2323</v>
      </c>
      <c r="H71" s="155">
        <f t="shared" si="0"/>
        <v>76.43961829549194</v>
      </c>
      <c r="I71" s="156" t="s">
        <v>357</v>
      </c>
      <c r="J71" s="156" t="s">
        <v>167</v>
      </c>
      <c r="K71" s="157">
        <v>62</v>
      </c>
    </row>
    <row r="72" spans="1:11" s="31" customFormat="1" ht="21" x14ac:dyDescent="0.55000000000000004">
      <c r="A72" s="154">
        <v>63</v>
      </c>
      <c r="B72" s="31" t="s">
        <v>168</v>
      </c>
      <c r="C72" s="32" t="s">
        <v>358</v>
      </c>
      <c r="D72" s="32"/>
      <c r="E72" s="151">
        <v>4632</v>
      </c>
      <c r="F72" s="151">
        <v>3052</v>
      </c>
      <c r="G72" s="151">
        <v>2605</v>
      </c>
      <c r="H72" s="155">
        <f t="shared" si="0"/>
        <v>85.353866317169064</v>
      </c>
      <c r="I72" s="156" t="s">
        <v>359</v>
      </c>
      <c r="J72" s="156" t="s">
        <v>169</v>
      </c>
      <c r="K72" s="157">
        <v>63</v>
      </c>
    </row>
    <row r="73" spans="1:11" s="31" customFormat="1" ht="21" x14ac:dyDescent="0.55000000000000004">
      <c r="A73" s="154">
        <v>64</v>
      </c>
      <c r="B73" s="31" t="s">
        <v>168</v>
      </c>
      <c r="C73" s="32" t="s">
        <v>360</v>
      </c>
      <c r="D73" s="32"/>
      <c r="E73" s="151">
        <v>3840</v>
      </c>
      <c r="F73" s="151">
        <v>2571</v>
      </c>
      <c r="G73" s="151">
        <v>2243</v>
      </c>
      <c r="H73" s="155">
        <f t="shared" si="0"/>
        <v>87.242318164138467</v>
      </c>
      <c r="I73" s="156" t="s">
        <v>361</v>
      </c>
      <c r="J73" s="156" t="s">
        <v>169</v>
      </c>
      <c r="K73" s="157">
        <v>64</v>
      </c>
    </row>
    <row r="74" spans="1:11" s="31" customFormat="1" ht="21" x14ac:dyDescent="0.55000000000000004">
      <c r="A74" s="154">
        <v>65</v>
      </c>
      <c r="B74" s="31" t="s">
        <v>168</v>
      </c>
      <c r="C74" s="32" t="s">
        <v>362</v>
      </c>
      <c r="D74" s="32"/>
      <c r="E74" s="151">
        <v>3505</v>
      </c>
      <c r="F74" s="151">
        <v>2369</v>
      </c>
      <c r="G74" s="151">
        <v>1979</v>
      </c>
      <c r="H74" s="155">
        <f t="shared" si="0"/>
        <v>83.537357534824821</v>
      </c>
      <c r="I74" s="156" t="s">
        <v>363</v>
      </c>
      <c r="J74" s="156" t="s">
        <v>169</v>
      </c>
      <c r="K74" s="157">
        <v>65</v>
      </c>
    </row>
    <row r="75" spans="1:11" s="31" customFormat="1" ht="21" x14ac:dyDescent="0.55000000000000004">
      <c r="A75" s="154">
        <v>66</v>
      </c>
      <c r="B75" s="31" t="s">
        <v>170</v>
      </c>
      <c r="C75" s="32" t="s">
        <v>364</v>
      </c>
      <c r="D75" s="32"/>
      <c r="E75" s="151">
        <v>3686</v>
      </c>
      <c r="F75" s="151">
        <v>2681</v>
      </c>
      <c r="G75" s="151">
        <v>2114</v>
      </c>
      <c r="H75" s="155">
        <f t="shared" si="0"/>
        <v>78.851174934725847</v>
      </c>
      <c r="I75" s="156" t="s">
        <v>365</v>
      </c>
      <c r="J75" s="156" t="s">
        <v>171</v>
      </c>
      <c r="K75" s="157">
        <v>66</v>
      </c>
    </row>
    <row r="76" spans="1:11" s="31" customFormat="1" ht="21" x14ac:dyDescent="0.55000000000000004">
      <c r="A76" s="154">
        <v>67</v>
      </c>
      <c r="B76" s="31" t="s">
        <v>170</v>
      </c>
      <c r="C76" s="32" t="s">
        <v>366</v>
      </c>
      <c r="D76" s="32"/>
      <c r="E76" s="151">
        <v>4546</v>
      </c>
      <c r="F76" s="151">
        <v>3798</v>
      </c>
      <c r="G76" s="151">
        <v>2909</v>
      </c>
      <c r="H76" s="155">
        <f t="shared" ref="H76:H93" si="1">(G76/F76)*100</f>
        <v>76.592943654555029</v>
      </c>
      <c r="I76" s="156" t="s">
        <v>367</v>
      </c>
      <c r="J76" s="156" t="s">
        <v>171</v>
      </c>
      <c r="K76" s="157">
        <v>67</v>
      </c>
    </row>
    <row r="77" spans="1:11" s="31" customFormat="1" ht="21" x14ac:dyDescent="0.55000000000000004">
      <c r="A77" s="154">
        <v>68</v>
      </c>
      <c r="B77" s="31" t="s">
        <v>170</v>
      </c>
      <c r="C77" s="32" t="s">
        <v>368</v>
      </c>
      <c r="D77" s="32"/>
      <c r="E77" s="151">
        <v>5222</v>
      </c>
      <c r="F77" s="151">
        <v>2461</v>
      </c>
      <c r="G77" s="151">
        <v>1989</v>
      </c>
      <c r="H77" s="155">
        <f t="shared" si="1"/>
        <v>80.820804550995533</v>
      </c>
      <c r="I77" s="156" t="s">
        <v>369</v>
      </c>
      <c r="J77" s="156" t="s">
        <v>171</v>
      </c>
      <c r="K77" s="157">
        <v>68</v>
      </c>
    </row>
    <row r="78" spans="1:11" s="31" customFormat="1" ht="21" x14ac:dyDescent="0.55000000000000004">
      <c r="A78" s="154">
        <v>69</v>
      </c>
      <c r="B78" s="31" t="s">
        <v>170</v>
      </c>
      <c r="C78" s="32" t="s">
        <v>370</v>
      </c>
      <c r="D78" s="32"/>
      <c r="E78" s="151">
        <v>3463</v>
      </c>
      <c r="F78" s="151">
        <v>3625</v>
      </c>
      <c r="G78" s="151">
        <v>2433</v>
      </c>
      <c r="H78" s="155">
        <f t="shared" si="1"/>
        <v>67.117241379310343</v>
      </c>
      <c r="I78" s="156" t="s">
        <v>371</v>
      </c>
      <c r="J78" s="156" t="s">
        <v>171</v>
      </c>
      <c r="K78" s="157">
        <v>69</v>
      </c>
    </row>
    <row r="79" spans="1:11" s="31" customFormat="1" ht="21" x14ac:dyDescent="0.55000000000000004">
      <c r="A79" s="154">
        <v>70</v>
      </c>
      <c r="B79" s="31" t="s">
        <v>170</v>
      </c>
      <c r="C79" s="32" t="s">
        <v>372</v>
      </c>
      <c r="D79" s="32"/>
      <c r="E79" s="151">
        <v>5015</v>
      </c>
      <c r="F79" s="151">
        <v>3467</v>
      </c>
      <c r="G79" s="151">
        <v>2565</v>
      </c>
      <c r="H79" s="155">
        <f t="shared" si="1"/>
        <v>73.983270839342367</v>
      </c>
      <c r="I79" s="156" t="s">
        <v>373</v>
      </c>
      <c r="J79" s="156" t="s">
        <v>171</v>
      </c>
      <c r="K79" s="157">
        <v>70</v>
      </c>
    </row>
    <row r="80" spans="1:11" s="31" customFormat="1" ht="21" x14ac:dyDescent="0.55000000000000004">
      <c r="A80" s="154">
        <v>71</v>
      </c>
      <c r="B80" s="31" t="s">
        <v>170</v>
      </c>
      <c r="C80" s="32" t="s">
        <v>374</v>
      </c>
      <c r="D80" s="32"/>
      <c r="E80" s="151">
        <v>5029</v>
      </c>
      <c r="F80" s="151">
        <v>3670</v>
      </c>
      <c r="G80" s="151">
        <v>2619</v>
      </c>
      <c r="H80" s="155">
        <f t="shared" si="1"/>
        <v>71.362397820163494</v>
      </c>
      <c r="I80" s="156" t="s">
        <v>375</v>
      </c>
      <c r="J80" s="156" t="s">
        <v>171</v>
      </c>
      <c r="K80" s="157">
        <v>71</v>
      </c>
    </row>
    <row r="81" spans="1:11" s="31" customFormat="1" ht="21" x14ac:dyDescent="0.55000000000000004">
      <c r="A81" s="154">
        <v>72</v>
      </c>
      <c r="B81" s="31" t="s">
        <v>170</v>
      </c>
      <c r="C81" s="32" t="s">
        <v>376</v>
      </c>
      <c r="D81" s="32"/>
      <c r="E81" s="151">
        <v>5101</v>
      </c>
      <c r="F81" s="151">
        <v>3262</v>
      </c>
      <c r="G81" s="151">
        <v>2717</v>
      </c>
      <c r="H81" s="155">
        <f t="shared" si="1"/>
        <v>83.292458614347026</v>
      </c>
      <c r="I81" s="156" t="s">
        <v>377</v>
      </c>
      <c r="J81" s="156" t="s">
        <v>171</v>
      </c>
      <c r="K81" s="157">
        <v>72</v>
      </c>
    </row>
    <row r="82" spans="1:11" s="31" customFormat="1" ht="21" x14ac:dyDescent="0.55000000000000004">
      <c r="A82" s="154">
        <v>73</v>
      </c>
      <c r="B82" s="31" t="s">
        <v>378</v>
      </c>
      <c r="C82" s="32" t="s">
        <v>379</v>
      </c>
      <c r="D82" s="32"/>
      <c r="E82" s="151">
        <v>4910</v>
      </c>
      <c r="F82" s="151">
        <v>3366</v>
      </c>
      <c r="G82" s="151">
        <v>2093</v>
      </c>
      <c r="H82" s="155">
        <f t="shared" si="1"/>
        <v>62.180629827688648</v>
      </c>
      <c r="I82" s="156" t="s">
        <v>380</v>
      </c>
      <c r="J82" s="156" t="s">
        <v>231</v>
      </c>
      <c r="K82" s="157">
        <v>73</v>
      </c>
    </row>
    <row r="83" spans="1:11" s="31" customFormat="1" ht="21" x14ac:dyDescent="0.55000000000000004">
      <c r="A83" s="154">
        <v>74</v>
      </c>
      <c r="B83" s="31" t="s">
        <v>378</v>
      </c>
      <c r="C83" s="32" t="s">
        <v>381</v>
      </c>
      <c r="D83" s="32"/>
      <c r="E83" s="151">
        <v>4702</v>
      </c>
      <c r="F83" s="151">
        <v>3027</v>
      </c>
      <c r="G83" s="151">
        <v>1790</v>
      </c>
      <c r="H83" s="155">
        <f t="shared" si="1"/>
        <v>59.134456557647837</v>
      </c>
      <c r="I83" s="156" t="s">
        <v>382</v>
      </c>
      <c r="J83" s="156" t="s">
        <v>231</v>
      </c>
      <c r="K83" s="157">
        <v>74</v>
      </c>
    </row>
    <row r="84" spans="1:11" s="31" customFormat="1" ht="21" x14ac:dyDescent="0.55000000000000004">
      <c r="A84" s="154">
        <v>75</v>
      </c>
      <c r="B84" s="31" t="s">
        <v>378</v>
      </c>
      <c r="C84" s="32" t="s">
        <v>383</v>
      </c>
      <c r="D84" s="32"/>
      <c r="E84" s="151">
        <v>4895</v>
      </c>
      <c r="F84" s="151">
        <v>3047</v>
      </c>
      <c r="G84" s="151">
        <v>1832</v>
      </c>
      <c r="H84" s="155">
        <f t="shared" si="1"/>
        <v>60.124712832294058</v>
      </c>
      <c r="I84" s="156" t="s">
        <v>384</v>
      </c>
      <c r="J84" s="156" t="s">
        <v>231</v>
      </c>
      <c r="K84" s="157">
        <v>75</v>
      </c>
    </row>
    <row r="85" spans="1:11" s="31" customFormat="1" ht="21" x14ac:dyDescent="0.55000000000000004">
      <c r="A85" s="154">
        <v>76</v>
      </c>
      <c r="B85" s="31" t="s">
        <v>378</v>
      </c>
      <c r="C85" s="32" t="s">
        <v>385</v>
      </c>
      <c r="D85" s="32"/>
      <c r="E85" s="151">
        <v>4831</v>
      </c>
      <c r="F85" s="151">
        <v>3192</v>
      </c>
      <c r="G85" s="151">
        <v>2001</v>
      </c>
      <c r="H85" s="155">
        <f t="shared" si="1"/>
        <v>62.687969924812023</v>
      </c>
      <c r="I85" s="156" t="s">
        <v>386</v>
      </c>
      <c r="J85" s="156" t="s">
        <v>231</v>
      </c>
      <c r="K85" s="157">
        <v>76</v>
      </c>
    </row>
    <row r="86" spans="1:11" s="31" customFormat="1" ht="21" x14ac:dyDescent="0.55000000000000004">
      <c r="A86" s="154">
        <v>77</v>
      </c>
      <c r="B86" s="31" t="s">
        <v>378</v>
      </c>
      <c r="C86" s="32" t="s">
        <v>387</v>
      </c>
      <c r="D86" s="32"/>
      <c r="E86" s="151">
        <v>4831</v>
      </c>
      <c r="F86" s="151">
        <v>3392</v>
      </c>
      <c r="G86" s="151">
        <v>1932</v>
      </c>
      <c r="H86" s="155">
        <f t="shared" si="1"/>
        <v>56.95754716981132</v>
      </c>
      <c r="I86" s="156" t="s">
        <v>388</v>
      </c>
      <c r="J86" s="156" t="s">
        <v>231</v>
      </c>
      <c r="K86" s="157">
        <v>77</v>
      </c>
    </row>
    <row r="87" spans="1:11" s="31" customFormat="1" ht="21" x14ac:dyDescent="0.55000000000000004">
      <c r="A87" s="154">
        <v>78</v>
      </c>
      <c r="B87" s="31" t="s">
        <v>378</v>
      </c>
      <c r="C87" s="32" t="s">
        <v>389</v>
      </c>
      <c r="D87" s="32"/>
      <c r="E87" s="151">
        <v>4966</v>
      </c>
      <c r="F87" s="151">
        <v>3270</v>
      </c>
      <c r="G87" s="151">
        <v>2316</v>
      </c>
      <c r="H87" s="155">
        <f t="shared" si="1"/>
        <v>70.825688073394502</v>
      </c>
      <c r="I87" s="156" t="s">
        <v>390</v>
      </c>
      <c r="J87" s="156" t="s">
        <v>231</v>
      </c>
      <c r="K87" s="157">
        <v>78</v>
      </c>
    </row>
    <row r="88" spans="1:11" s="31" customFormat="1" ht="21" x14ac:dyDescent="0.55000000000000004">
      <c r="A88" s="154">
        <v>79</v>
      </c>
      <c r="B88" s="31" t="s">
        <v>378</v>
      </c>
      <c r="C88" s="32" t="s">
        <v>391</v>
      </c>
      <c r="D88" s="32"/>
      <c r="E88" s="151">
        <v>5155</v>
      </c>
      <c r="F88" s="151">
        <v>3478</v>
      </c>
      <c r="G88" s="151">
        <v>1921</v>
      </c>
      <c r="H88" s="155">
        <f t="shared" si="1"/>
        <v>55.232892466935027</v>
      </c>
      <c r="I88" s="156" t="s">
        <v>392</v>
      </c>
      <c r="J88" s="156" t="s">
        <v>231</v>
      </c>
      <c r="K88" s="157">
        <v>79</v>
      </c>
    </row>
    <row r="89" spans="1:11" s="31" customFormat="1" ht="21" x14ac:dyDescent="0.55000000000000004">
      <c r="A89" s="154">
        <v>80</v>
      </c>
      <c r="B89" s="31" t="s">
        <v>378</v>
      </c>
      <c r="C89" s="32" t="s">
        <v>393</v>
      </c>
      <c r="D89" s="32"/>
      <c r="E89" s="151">
        <v>5217</v>
      </c>
      <c r="F89" s="151">
        <v>3426</v>
      </c>
      <c r="G89" s="151">
        <v>2076</v>
      </c>
      <c r="H89" s="155">
        <f t="shared" si="1"/>
        <v>60.595446584938706</v>
      </c>
      <c r="I89" s="156" t="s">
        <v>394</v>
      </c>
      <c r="J89" s="156" t="s">
        <v>231</v>
      </c>
      <c r="K89" s="157">
        <v>80</v>
      </c>
    </row>
    <row r="90" spans="1:11" s="31" customFormat="1" ht="21" x14ac:dyDescent="0.55000000000000004">
      <c r="A90" s="154">
        <v>81</v>
      </c>
      <c r="B90" s="31" t="s">
        <v>378</v>
      </c>
      <c r="C90" s="32" t="s">
        <v>395</v>
      </c>
      <c r="D90" s="32"/>
      <c r="E90" s="151">
        <v>5116</v>
      </c>
      <c r="F90" s="151">
        <v>3503</v>
      </c>
      <c r="G90" s="151">
        <v>1778</v>
      </c>
      <c r="H90" s="155">
        <f t="shared" si="1"/>
        <v>50.756494433342844</v>
      </c>
      <c r="I90" s="156" t="s">
        <v>396</v>
      </c>
      <c r="J90" s="156" t="s">
        <v>231</v>
      </c>
      <c r="K90" s="157">
        <v>81</v>
      </c>
    </row>
    <row r="91" spans="1:11" s="31" customFormat="1" ht="21" x14ac:dyDescent="0.55000000000000004">
      <c r="A91" s="154">
        <v>82</v>
      </c>
      <c r="B91" s="31" t="s">
        <v>378</v>
      </c>
      <c r="C91" s="32" t="s">
        <v>397</v>
      </c>
      <c r="D91" s="32"/>
      <c r="E91" s="151">
        <v>5027</v>
      </c>
      <c r="F91" s="151">
        <v>3417</v>
      </c>
      <c r="G91" s="151">
        <v>2039</v>
      </c>
      <c r="H91" s="155">
        <f t="shared" si="1"/>
        <v>59.672227099795137</v>
      </c>
      <c r="I91" s="156" t="s">
        <v>398</v>
      </c>
      <c r="J91" s="156" t="s">
        <v>231</v>
      </c>
      <c r="K91" s="157">
        <v>82</v>
      </c>
    </row>
    <row r="92" spans="1:11" s="31" customFormat="1" ht="21" x14ac:dyDescent="0.55000000000000004">
      <c r="A92" s="154">
        <v>83</v>
      </c>
      <c r="B92" s="31" t="s">
        <v>378</v>
      </c>
      <c r="C92" s="32" t="s">
        <v>399</v>
      </c>
      <c r="D92" s="32"/>
      <c r="E92" s="151">
        <v>4189</v>
      </c>
      <c r="F92" s="151">
        <v>3427</v>
      </c>
      <c r="G92" s="151">
        <v>1977</v>
      </c>
      <c r="H92" s="155">
        <f t="shared" si="1"/>
        <v>57.688940764517071</v>
      </c>
      <c r="I92" s="156" t="s">
        <v>400</v>
      </c>
      <c r="J92" s="156" t="s">
        <v>231</v>
      </c>
      <c r="K92" s="157">
        <v>83</v>
      </c>
    </row>
    <row r="93" spans="1:11" s="31" customFormat="1" ht="21" x14ac:dyDescent="0.55000000000000004">
      <c r="A93" s="154">
        <v>84</v>
      </c>
      <c r="B93" s="31" t="s">
        <v>378</v>
      </c>
      <c r="C93" s="32" t="s">
        <v>401</v>
      </c>
      <c r="D93" s="32"/>
      <c r="E93" s="151">
        <v>4993</v>
      </c>
      <c r="F93" s="151">
        <v>3107</v>
      </c>
      <c r="G93" s="151">
        <v>1899</v>
      </c>
      <c r="H93" s="155">
        <f t="shared" si="1"/>
        <v>61.120051496620533</v>
      </c>
      <c r="I93" s="156" t="s">
        <v>402</v>
      </c>
      <c r="J93" s="156" t="s">
        <v>231</v>
      </c>
      <c r="K93" s="157">
        <v>84</v>
      </c>
    </row>
    <row r="94" spans="1:11" s="31" customFormat="1" ht="21" x14ac:dyDescent="0.55000000000000004">
      <c r="A94" s="162">
        <v>85</v>
      </c>
      <c r="B94" s="50" t="s">
        <v>378</v>
      </c>
      <c r="C94" s="62" t="s">
        <v>403</v>
      </c>
      <c r="D94" s="62"/>
      <c r="E94" s="163">
        <v>4810</v>
      </c>
      <c r="F94" s="163">
        <v>3736</v>
      </c>
      <c r="G94" s="163">
        <v>2400</v>
      </c>
      <c r="H94" s="164">
        <f>(G94/F94)*100</f>
        <v>64.239828693790145</v>
      </c>
      <c r="I94" s="64" t="s">
        <v>404</v>
      </c>
      <c r="J94" s="64" t="s">
        <v>231</v>
      </c>
      <c r="K94" s="64">
        <v>85</v>
      </c>
    </row>
    <row r="95" spans="1:11" s="103" customFormat="1" ht="18" x14ac:dyDescent="0.45">
      <c r="A95" s="165" t="s">
        <v>405</v>
      </c>
      <c r="B95" s="1"/>
      <c r="D95" s="120"/>
      <c r="E95" s="166"/>
      <c r="F95" s="166"/>
      <c r="H95" s="167"/>
      <c r="K95" s="124" t="s">
        <v>61</v>
      </c>
    </row>
    <row r="96" spans="1:11" x14ac:dyDescent="0.25">
      <c r="A96" s="120" t="s">
        <v>60</v>
      </c>
      <c r="B96" s="49"/>
    </row>
    <row r="97" spans="1:11" x14ac:dyDescent="0.25">
      <c r="A97" s="1"/>
      <c r="E97" s="1"/>
      <c r="F97" s="1"/>
      <c r="H97" s="1"/>
      <c r="K97" s="1"/>
    </row>
    <row r="98" spans="1:11" x14ac:dyDescent="0.25">
      <c r="A98" s="1"/>
      <c r="E98" s="1"/>
      <c r="F98" s="1"/>
      <c r="H98" s="1"/>
      <c r="K98" s="1"/>
    </row>
    <row r="99" spans="1:11" x14ac:dyDescent="0.25">
      <c r="A99" s="1"/>
      <c r="E99" s="1"/>
      <c r="F99" s="1"/>
      <c r="H99" s="1"/>
      <c r="K99" s="1"/>
    </row>
    <row r="100" spans="1:11" x14ac:dyDescent="0.25">
      <c r="A100" s="1"/>
      <c r="E100" s="1"/>
      <c r="F100" s="1"/>
      <c r="H100" s="1"/>
      <c r="K100" s="1"/>
    </row>
    <row r="101" spans="1:11" x14ac:dyDescent="0.25">
      <c r="A101" s="1"/>
      <c r="E101" s="1"/>
      <c r="F101" s="1"/>
      <c r="H101" s="1"/>
      <c r="K101" s="1"/>
    </row>
    <row r="102" spans="1:11" x14ac:dyDescent="0.25">
      <c r="A102" s="1"/>
      <c r="E102" s="1"/>
      <c r="F102" s="1"/>
      <c r="H102" s="1"/>
      <c r="K102" s="1"/>
    </row>
  </sheetData>
  <mergeCells count="7">
    <mergeCell ref="A1:K1"/>
    <mergeCell ref="A2:K2"/>
    <mergeCell ref="B4:B5"/>
    <mergeCell ref="C4:C5"/>
    <mergeCell ref="I4:I5"/>
    <mergeCell ref="J4:J5"/>
    <mergeCell ref="K4:K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80"/>
  <sheetViews>
    <sheetView topLeftCell="A52" workbookViewId="0">
      <selection activeCell="J23" sqref="J23"/>
    </sheetView>
  </sheetViews>
  <sheetFormatPr defaultColWidth="9.140625" defaultRowHeight="15" x14ac:dyDescent="0.25"/>
  <cols>
    <col min="1" max="1" width="15.85546875" style="1" customWidth="1"/>
    <col min="2" max="3" width="13.140625" style="1" customWidth="1"/>
    <col min="4" max="4" width="14.5703125" style="1" customWidth="1"/>
    <col min="5" max="5" width="22.140625" style="1" customWidth="1"/>
    <col min="6" max="6" width="18.140625" style="1" customWidth="1"/>
    <col min="7" max="7" width="10" style="1" customWidth="1"/>
    <col min="8" max="16384" width="9.140625" style="1"/>
  </cols>
  <sheetData>
    <row r="1" spans="1:12" s="103" customFormat="1" ht="17.25" x14ac:dyDescent="0.45">
      <c r="A1" s="120"/>
      <c r="B1" s="169"/>
      <c r="C1" s="169"/>
      <c r="D1" s="169"/>
      <c r="F1" s="170"/>
    </row>
    <row r="2" spans="1:12" ht="21" x14ac:dyDescent="0.25">
      <c r="A2" s="302" t="s">
        <v>406</v>
      </c>
      <c r="B2" s="302"/>
      <c r="C2" s="302"/>
      <c r="D2" s="302"/>
      <c r="E2" s="302"/>
      <c r="F2" s="302"/>
    </row>
    <row r="3" spans="1:12" x14ac:dyDescent="0.25">
      <c r="A3" s="279" t="s">
        <v>407</v>
      </c>
      <c r="B3" s="279"/>
      <c r="C3" s="279"/>
      <c r="D3" s="279"/>
      <c r="E3" s="279"/>
      <c r="F3" s="279"/>
    </row>
    <row r="5" spans="1:12" x14ac:dyDescent="0.25">
      <c r="A5" s="286" t="s">
        <v>408</v>
      </c>
      <c r="B5" s="304" t="s">
        <v>409</v>
      </c>
      <c r="C5" s="304"/>
      <c r="D5" s="304"/>
      <c r="E5" s="259" t="s">
        <v>410</v>
      </c>
      <c r="F5" s="287" t="s">
        <v>411</v>
      </c>
    </row>
    <row r="6" spans="1:12" x14ac:dyDescent="0.25">
      <c r="A6" s="303"/>
      <c r="B6" s="171" t="s">
        <v>412</v>
      </c>
      <c r="C6" s="171" t="s">
        <v>413</v>
      </c>
      <c r="D6" s="171" t="s">
        <v>97</v>
      </c>
      <c r="E6" s="260"/>
      <c r="F6" s="305"/>
    </row>
    <row r="7" spans="1:12" ht="21" x14ac:dyDescent="0.25">
      <c r="A7" s="254"/>
      <c r="B7" s="172" t="s">
        <v>414</v>
      </c>
      <c r="C7" s="172" t="s">
        <v>415</v>
      </c>
      <c r="D7" s="172" t="s">
        <v>416</v>
      </c>
      <c r="E7" s="173" t="s">
        <v>417</v>
      </c>
      <c r="F7" s="288"/>
    </row>
    <row r="8" spans="1:12" ht="21" x14ac:dyDescent="0.55000000000000004">
      <c r="A8" s="1" t="s">
        <v>128</v>
      </c>
      <c r="B8" s="174">
        <f>SUM(C8:D8)</f>
        <v>0</v>
      </c>
      <c r="C8" s="68">
        <f>SUM(C9:C10)</f>
        <v>0</v>
      </c>
      <c r="D8" s="68">
        <f>SUM(D9:D10)</f>
        <v>0</v>
      </c>
      <c r="E8" s="175" t="e">
        <f>D8/B8*100</f>
        <v>#DIV/0!</v>
      </c>
      <c r="F8" s="176" t="s">
        <v>129</v>
      </c>
    </row>
    <row r="9" spans="1:12" ht="21" x14ac:dyDescent="0.55000000000000004">
      <c r="A9" s="1" t="s">
        <v>230</v>
      </c>
      <c r="B9" s="177">
        <f t="shared" ref="B9:B10" si="0">SUM(C9:D9)</f>
        <v>0</v>
      </c>
      <c r="C9" s="178"/>
      <c r="D9" s="178"/>
      <c r="E9" s="175" t="e">
        <f>D9/B9*100</f>
        <v>#DIV/0!</v>
      </c>
      <c r="F9" s="179" t="s">
        <v>231</v>
      </c>
    </row>
    <row r="10" spans="1:12" ht="21" x14ac:dyDescent="0.55000000000000004">
      <c r="A10" s="50" t="s">
        <v>232</v>
      </c>
      <c r="B10" s="177">
        <f t="shared" si="0"/>
        <v>0</v>
      </c>
      <c r="C10" s="180"/>
      <c r="D10" s="180"/>
      <c r="E10" s="181" t="e">
        <f>D10/B10*100</f>
        <v>#DIV/0!</v>
      </c>
      <c r="F10" s="182" t="s">
        <v>233</v>
      </c>
      <c r="H10" s="31"/>
      <c r="I10" s="31"/>
      <c r="J10" s="31"/>
      <c r="K10" s="31"/>
      <c r="L10" s="31"/>
    </row>
    <row r="11" spans="1:12" s="31" customFormat="1" ht="24" customHeight="1" x14ac:dyDescent="0.25">
      <c r="A11" s="306" t="s">
        <v>418</v>
      </c>
      <c r="B11" s="306"/>
      <c r="C11" s="306"/>
      <c r="D11" s="306"/>
      <c r="E11" s="306"/>
      <c r="F11" s="306"/>
    </row>
    <row r="12" spans="1:12" s="103" customFormat="1" ht="15" customHeight="1" x14ac:dyDescent="0.2">
      <c r="A12" s="120" t="s">
        <v>60</v>
      </c>
      <c r="B12" s="169"/>
      <c r="C12" s="169"/>
      <c r="D12" s="169"/>
      <c r="E12" s="307" t="s">
        <v>61</v>
      </c>
      <c r="F12" s="307"/>
      <c r="H12" s="169"/>
      <c r="I12" s="169"/>
      <c r="J12" s="171"/>
      <c r="K12" s="171"/>
      <c r="L12" s="169"/>
    </row>
    <row r="13" spans="1:12" x14ac:dyDescent="0.25">
      <c r="H13" s="31"/>
      <c r="I13" s="31"/>
      <c r="J13" s="183"/>
      <c r="K13" s="183"/>
      <c r="L13" s="31"/>
    </row>
    <row r="14" spans="1:12" s="103" customFormat="1" ht="17.25" x14ac:dyDescent="0.45">
      <c r="A14" s="120"/>
      <c r="B14" s="169"/>
      <c r="C14" s="169"/>
      <c r="D14" s="169"/>
      <c r="F14" s="170"/>
    </row>
    <row r="15" spans="1:12" ht="21" x14ac:dyDescent="0.25">
      <c r="A15" s="302" t="s">
        <v>419</v>
      </c>
      <c r="B15" s="302"/>
      <c r="C15" s="302"/>
      <c r="D15" s="302"/>
      <c r="E15" s="302"/>
      <c r="F15" s="302"/>
    </row>
    <row r="16" spans="1:12" x14ac:dyDescent="0.25">
      <c r="A16" s="279" t="s">
        <v>420</v>
      </c>
      <c r="B16" s="279"/>
      <c r="C16" s="279"/>
      <c r="D16" s="279"/>
      <c r="E16" s="279"/>
      <c r="F16" s="279"/>
    </row>
    <row r="18" spans="1:12" x14ac:dyDescent="0.25">
      <c r="A18" s="286" t="s">
        <v>408</v>
      </c>
      <c r="B18" s="304" t="s">
        <v>421</v>
      </c>
      <c r="C18" s="304"/>
      <c r="D18" s="304"/>
      <c r="E18" s="259" t="s">
        <v>410</v>
      </c>
      <c r="F18" s="287" t="s">
        <v>411</v>
      </c>
    </row>
    <row r="19" spans="1:12" x14ac:dyDescent="0.25">
      <c r="A19" s="303"/>
      <c r="B19" s="171" t="s">
        <v>412</v>
      </c>
      <c r="C19" s="171" t="s">
        <v>413</v>
      </c>
      <c r="D19" s="171" t="s">
        <v>97</v>
      </c>
      <c r="E19" s="260"/>
      <c r="F19" s="305"/>
    </row>
    <row r="20" spans="1:12" ht="21" x14ac:dyDescent="0.25">
      <c r="A20" s="254"/>
      <c r="B20" s="172" t="s">
        <v>414</v>
      </c>
      <c r="C20" s="172" t="s">
        <v>415</v>
      </c>
      <c r="D20" s="172" t="s">
        <v>416</v>
      </c>
      <c r="E20" s="173" t="s">
        <v>417</v>
      </c>
      <c r="F20" s="288"/>
    </row>
    <row r="21" spans="1:12" ht="21" x14ac:dyDescent="0.55000000000000004">
      <c r="A21" s="1" t="s">
        <v>128</v>
      </c>
      <c r="B21" s="174">
        <f>SUM(C21:D21)</f>
        <v>0</v>
      </c>
      <c r="C21" s="68">
        <f>SUM(C22:C23)</f>
        <v>0</v>
      </c>
      <c r="D21" s="68">
        <f>SUM(D22:D23)</f>
        <v>0</v>
      </c>
      <c r="E21" s="175" t="e">
        <f>D21/B21*100</f>
        <v>#DIV/0!</v>
      </c>
      <c r="F21" s="176" t="s">
        <v>129</v>
      </c>
    </row>
    <row r="22" spans="1:12" ht="21" x14ac:dyDescent="0.55000000000000004">
      <c r="A22" s="1" t="s">
        <v>230</v>
      </c>
      <c r="B22" s="177">
        <f t="shared" ref="B22:B23" si="1">SUM(C22:D22)</f>
        <v>0</v>
      </c>
      <c r="C22" s="178"/>
      <c r="D22" s="178"/>
      <c r="E22" s="175" t="e">
        <f>D22/B22*100</f>
        <v>#DIV/0!</v>
      </c>
      <c r="F22" s="179" t="s">
        <v>231</v>
      </c>
    </row>
    <row r="23" spans="1:12" ht="21" x14ac:dyDescent="0.55000000000000004">
      <c r="A23" s="50" t="s">
        <v>232</v>
      </c>
      <c r="B23" s="177">
        <f t="shared" si="1"/>
        <v>0</v>
      </c>
      <c r="C23" s="180"/>
      <c r="D23" s="180"/>
      <c r="E23" s="181" t="e">
        <f>D23/B23*100</f>
        <v>#DIV/0!</v>
      </c>
      <c r="F23" s="182" t="s">
        <v>233</v>
      </c>
      <c r="H23" s="31"/>
      <c r="I23" s="31"/>
      <c r="J23" s="31"/>
      <c r="K23" s="31"/>
      <c r="L23" s="31"/>
    </row>
    <row r="24" spans="1:12" s="31" customFormat="1" ht="24" customHeight="1" x14ac:dyDescent="0.25">
      <c r="A24" s="306" t="s">
        <v>418</v>
      </c>
      <c r="B24" s="306"/>
      <c r="C24" s="306"/>
      <c r="D24" s="306"/>
      <c r="E24" s="306"/>
      <c r="F24" s="306"/>
    </row>
    <row r="25" spans="1:12" s="103" customFormat="1" ht="15" customHeight="1" x14ac:dyDescent="0.2">
      <c r="A25" s="120" t="s">
        <v>60</v>
      </c>
      <c r="B25" s="169"/>
      <c r="C25" s="169"/>
      <c r="D25" s="169"/>
      <c r="E25" s="307" t="s">
        <v>61</v>
      </c>
      <c r="F25" s="307"/>
      <c r="H25" s="169"/>
      <c r="I25" s="169"/>
      <c r="J25" s="171"/>
      <c r="K25" s="171"/>
      <c r="L25" s="169"/>
    </row>
    <row r="26" spans="1:12" x14ac:dyDescent="0.25">
      <c r="A26" s="184"/>
      <c r="B26" s="184"/>
      <c r="C26" s="184"/>
      <c r="D26" s="184"/>
      <c r="E26" s="184"/>
      <c r="F26" s="184"/>
      <c r="H26" s="31"/>
      <c r="I26" s="31"/>
      <c r="J26" s="183"/>
      <c r="K26" s="183"/>
      <c r="L26" s="31"/>
    </row>
    <row r="27" spans="1:12" x14ac:dyDescent="0.25">
      <c r="A27" s="184"/>
      <c r="B27" s="184"/>
      <c r="C27" s="184"/>
      <c r="D27" s="184"/>
      <c r="E27" s="184"/>
      <c r="F27" s="184"/>
      <c r="H27" s="31"/>
      <c r="I27" s="31"/>
      <c r="J27" s="183"/>
      <c r="K27" s="183"/>
      <c r="L27" s="31"/>
    </row>
    <row r="28" spans="1:12" x14ac:dyDescent="0.25">
      <c r="A28" s="184"/>
      <c r="B28" s="184"/>
      <c r="C28" s="184"/>
      <c r="D28" s="184"/>
      <c r="E28" s="184"/>
      <c r="F28" s="184"/>
      <c r="H28" s="31"/>
      <c r="I28" s="31"/>
      <c r="J28" s="183"/>
      <c r="K28" s="183"/>
      <c r="L28" s="31"/>
    </row>
    <row r="29" spans="1:12" x14ac:dyDescent="0.25">
      <c r="A29" s="184"/>
      <c r="B29" s="184"/>
      <c r="C29" s="184"/>
      <c r="D29" s="184"/>
      <c r="E29" s="184"/>
      <c r="F29" s="184"/>
      <c r="H29" s="31"/>
      <c r="I29" s="31"/>
      <c r="J29" s="31"/>
      <c r="K29" s="31"/>
      <c r="L29" s="31"/>
    </row>
    <row r="30" spans="1:12" x14ac:dyDescent="0.25">
      <c r="A30" s="184"/>
      <c r="B30" s="184"/>
      <c r="C30" s="184"/>
      <c r="D30" s="184"/>
      <c r="E30" s="184"/>
      <c r="F30" s="184"/>
      <c r="H30" s="31"/>
      <c r="I30" s="31"/>
      <c r="J30" s="31"/>
      <c r="K30" s="31"/>
      <c r="L30" s="31"/>
    </row>
    <row r="31" spans="1:12" x14ac:dyDescent="0.25">
      <c r="A31" s="184"/>
      <c r="B31" s="184"/>
      <c r="C31" s="184"/>
      <c r="D31" s="184"/>
      <c r="E31" s="184"/>
      <c r="F31" s="184"/>
      <c r="H31" s="31"/>
      <c r="I31" s="31"/>
      <c r="J31" s="31"/>
      <c r="K31" s="31"/>
      <c r="L31" s="31"/>
    </row>
    <row r="32" spans="1:12" x14ac:dyDescent="0.25">
      <c r="A32" s="184"/>
      <c r="B32" s="184"/>
      <c r="C32" s="184"/>
      <c r="D32" s="184"/>
      <c r="E32" s="184"/>
      <c r="F32" s="184"/>
      <c r="H32" s="31"/>
      <c r="I32" s="31"/>
      <c r="J32" s="31"/>
      <c r="K32" s="31"/>
      <c r="L32" s="31"/>
    </row>
    <row r="33" spans="1:12" x14ac:dyDescent="0.25">
      <c r="A33" s="184"/>
      <c r="B33" s="184"/>
      <c r="C33" s="184"/>
      <c r="D33" s="184"/>
      <c r="E33" s="184"/>
      <c r="F33" s="184"/>
      <c r="H33" s="31"/>
      <c r="I33" s="31"/>
      <c r="J33" s="31"/>
      <c r="K33" s="31"/>
      <c r="L33" s="31"/>
    </row>
    <row r="34" spans="1:12" x14ac:dyDescent="0.25">
      <c r="A34" s="184"/>
      <c r="B34" s="184"/>
      <c r="C34" s="184"/>
      <c r="D34" s="184"/>
      <c r="E34" s="184"/>
      <c r="F34" s="184"/>
      <c r="H34" s="31"/>
      <c r="I34" s="31"/>
      <c r="J34" s="31"/>
      <c r="K34" s="31"/>
      <c r="L34" s="31"/>
    </row>
    <row r="35" spans="1:12" x14ac:dyDescent="0.25">
      <c r="A35" s="184"/>
      <c r="B35" s="184"/>
      <c r="C35" s="184"/>
      <c r="D35" s="184"/>
      <c r="E35" s="184"/>
      <c r="F35" s="184"/>
      <c r="H35" s="31"/>
      <c r="I35" s="31"/>
      <c r="J35" s="31"/>
      <c r="K35" s="31"/>
      <c r="L35" s="31"/>
    </row>
    <row r="36" spans="1:12" x14ac:dyDescent="0.25">
      <c r="A36" s="184"/>
      <c r="B36" s="184"/>
      <c r="C36" s="184"/>
      <c r="D36" s="184"/>
      <c r="E36" s="184"/>
      <c r="F36" s="184"/>
    </row>
    <row r="37" spans="1:12" x14ac:dyDescent="0.25">
      <c r="A37" s="184"/>
      <c r="B37" s="184"/>
      <c r="C37" s="184"/>
      <c r="D37" s="184"/>
      <c r="E37" s="184"/>
      <c r="F37" s="184"/>
    </row>
    <row r="38" spans="1:12" x14ac:dyDescent="0.25">
      <c r="A38" s="184"/>
      <c r="B38" s="184"/>
      <c r="C38" s="184"/>
      <c r="D38" s="184"/>
      <c r="E38" s="184"/>
      <c r="F38" s="184"/>
    </row>
    <row r="39" spans="1:12" x14ac:dyDescent="0.25">
      <c r="A39" s="184"/>
      <c r="B39" s="184"/>
      <c r="C39" s="184"/>
      <c r="D39" s="184"/>
      <c r="E39" s="184"/>
      <c r="F39" s="184"/>
    </row>
    <row r="40" spans="1:12" x14ac:dyDescent="0.25">
      <c r="A40" s="184"/>
      <c r="B40" s="184"/>
      <c r="C40" s="184"/>
      <c r="D40" s="184"/>
      <c r="E40" s="184"/>
      <c r="F40" s="184"/>
    </row>
    <row r="41" spans="1:12" x14ac:dyDescent="0.25">
      <c r="A41" s="184"/>
      <c r="B41" s="184"/>
      <c r="C41" s="184"/>
      <c r="D41" s="184"/>
      <c r="E41" s="184"/>
      <c r="F41" s="184"/>
    </row>
    <row r="42" spans="1:12" x14ac:dyDescent="0.25">
      <c r="A42" s="184"/>
      <c r="B42" s="184"/>
      <c r="C42" s="184"/>
      <c r="D42" s="184"/>
      <c r="E42" s="184"/>
      <c r="F42" s="184"/>
    </row>
    <row r="43" spans="1:12" x14ac:dyDescent="0.25">
      <c r="A43" s="184"/>
      <c r="B43" s="184"/>
      <c r="C43" s="184"/>
      <c r="D43" s="184"/>
      <c r="E43" s="184"/>
      <c r="F43" s="184"/>
    </row>
    <row r="44" spans="1:12" x14ac:dyDescent="0.25">
      <c r="A44" s="184"/>
      <c r="B44" s="184"/>
      <c r="C44" s="184"/>
      <c r="D44" s="184"/>
      <c r="E44" s="184"/>
      <c r="F44" s="184"/>
    </row>
    <row r="45" spans="1:12" x14ac:dyDescent="0.25">
      <c r="A45" s="184"/>
      <c r="B45" s="184"/>
      <c r="C45" s="184"/>
      <c r="D45" s="184"/>
      <c r="E45" s="184"/>
      <c r="F45" s="184"/>
    </row>
    <row r="46" spans="1:12" x14ac:dyDescent="0.25">
      <c r="A46" s="184"/>
      <c r="B46" s="184"/>
      <c r="C46" s="184"/>
      <c r="D46" s="184"/>
      <c r="E46" s="184"/>
      <c r="F46" s="184"/>
    </row>
    <row r="47" spans="1:12" x14ac:dyDescent="0.25">
      <c r="A47" s="184"/>
      <c r="B47" s="184"/>
      <c r="C47" s="184"/>
      <c r="D47" s="184"/>
      <c r="E47" s="184"/>
      <c r="F47" s="184"/>
    </row>
    <row r="48" spans="1:12" x14ac:dyDescent="0.25">
      <c r="A48" s="184"/>
      <c r="B48" s="184"/>
      <c r="C48" s="184"/>
      <c r="D48" s="184"/>
      <c r="E48" s="184"/>
      <c r="F48" s="184"/>
    </row>
    <row r="49" spans="1:6" x14ac:dyDescent="0.25">
      <c r="A49" s="184"/>
      <c r="B49" s="184"/>
      <c r="C49" s="184"/>
      <c r="D49" s="184"/>
      <c r="E49" s="184"/>
      <c r="F49" s="184"/>
    </row>
    <row r="50" spans="1:6" x14ac:dyDescent="0.25">
      <c r="A50" s="184"/>
      <c r="B50" s="184"/>
      <c r="C50" s="184"/>
      <c r="D50" s="184"/>
      <c r="E50" s="184"/>
      <c r="F50" s="184"/>
    </row>
    <row r="51" spans="1:6" x14ac:dyDescent="0.25">
      <c r="A51" s="184"/>
      <c r="B51" s="184"/>
      <c r="C51" s="184"/>
      <c r="D51" s="184"/>
      <c r="E51" s="184"/>
      <c r="F51" s="184"/>
    </row>
    <row r="52" spans="1:6" x14ac:dyDescent="0.25">
      <c r="A52" s="184"/>
      <c r="B52" s="184"/>
      <c r="C52" s="184"/>
      <c r="D52" s="184"/>
      <c r="E52" s="184"/>
      <c r="F52" s="184"/>
    </row>
    <row r="53" spans="1:6" x14ac:dyDescent="0.25">
      <c r="A53" s="184"/>
      <c r="B53" s="184"/>
      <c r="C53" s="184"/>
      <c r="D53" s="184"/>
      <c r="E53" s="184"/>
      <c r="F53" s="184"/>
    </row>
    <row r="54" spans="1:6" x14ac:dyDescent="0.25">
      <c r="A54" s="184"/>
      <c r="B54" s="184"/>
      <c r="C54" s="184"/>
      <c r="D54" s="184"/>
      <c r="E54" s="184"/>
      <c r="F54" s="184"/>
    </row>
    <row r="55" spans="1:6" x14ac:dyDescent="0.25">
      <c r="A55" s="184"/>
      <c r="B55" s="184"/>
      <c r="C55" s="184"/>
      <c r="D55" s="184"/>
      <c r="E55" s="184"/>
      <c r="F55" s="184"/>
    </row>
    <row r="56" spans="1:6" x14ac:dyDescent="0.25">
      <c r="A56" s="184"/>
      <c r="B56" s="184"/>
      <c r="C56" s="184"/>
      <c r="D56" s="184"/>
      <c r="E56" s="184"/>
      <c r="F56" s="184"/>
    </row>
    <row r="57" spans="1:6" x14ac:dyDescent="0.25">
      <c r="A57" s="184"/>
      <c r="B57" s="184"/>
      <c r="C57" s="184"/>
      <c r="D57" s="184"/>
      <c r="E57" s="184"/>
      <c r="F57" s="184"/>
    </row>
    <row r="58" spans="1:6" x14ac:dyDescent="0.25">
      <c r="A58" s="184"/>
      <c r="B58" s="184"/>
      <c r="C58" s="184"/>
      <c r="D58" s="184"/>
      <c r="E58" s="184"/>
      <c r="F58" s="184"/>
    </row>
    <row r="59" spans="1:6" x14ac:dyDescent="0.25">
      <c r="A59" s="184"/>
      <c r="B59" s="184"/>
      <c r="C59" s="184"/>
      <c r="D59" s="184"/>
      <c r="E59" s="184"/>
      <c r="F59" s="184"/>
    </row>
    <row r="69" spans="1:6" ht="18" x14ac:dyDescent="0.45">
      <c r="A69" s="120"/>
      <c r="B69" s="169"/>
      <c r="C69" s="169"/>
      <c r="D69" s="169"/>
      <c r="E69" s="103"/>
      <c r="F69" s="170"/>
    </row>
    <row r="70" spans="1:6" ht="21" x14ac:dyDescent="0.25">
      <c r="A70" s="302" t="s">
        <v>422</v>
      </c>
      <c r="B70" s="302"/>
      <c r="C70" s="302"/>
      <c r="D70" s="302"/>
      <c r="E70" s="302"/>
      <c r="F70" s="302"/>
    </row>
    <row r="71" spans="1:6" x14ac:dyDescent="0.25">
      <c r="A71" s="279" t="s">
        <v>423</v>
      </c>
      <c r="B71" s="279"/>
      <c r="C71" s="279"/>
      <c r="D71" s="279"/>
      <c r="E71" s="279"/>
      <c r="F71" s="279"/>
    </row>
    <row r="73" spans="1:6" x14ac:dyDescent="0.25">
      <c r="A73" s="286" t="s">
        <v>408</v>
      </c>
      <c r="B73" s="304" t="s">
        <v>424</v>
      </c>
      <c r="C73" s="304"/>
      <c r="D73" s="304"/>
      <c r="E73" s="259" t="s">
        <v>410</v>
      </c>
      <c r="F73" s="287" t="s">
        <v>411</v>
      </c>
    </row>
    <row r="74" spans="1:6" x14ac:dyDescent="0.25">
      <c r="A74" s="303"/>
      <c r="B74" s="171" t="s">
        <v>412</v>
      </c>
      <c r="C74" s="171" t="s">
        <v>413</v>
      </c>
      <c r="D74" s="171" t="s">
        <v>97</v>
      </c>
      <c r="E74" s="260"/>
      <c r="F74" s="305"/>
    </row>
    <row r="75" spans="1:6" ht="21" x14ac:dyDescent="0.25">
      <c r="A75" s="254"/>
      <c r="B75" s="172" t="s">
        <v>414</v>
      </c>
      <c r="C75" s="172" t="s">
        <v>415</v>
      </c>
      <c r="D75" s="172" t="s">
        <v>416</v>
      </c>
      <c r="E75" s="173" t="s">
        <v>417</v>
      </c>
      <c r="F75" s="288"/>
    </row>
    <row r="76" spans="1:6" ht="21" x14ac:dyDescent="0.55000000000000004">
      <c r="A76" s="1" t="s">
        <v>128</v>
      </c>
      <c r="B76" s="174">
        <f>SUM(C76:D76)</f>
        <v>85</v>
      </c>
      <c r="C76" s="68">
        <f>SUM(C77:C78)</f>
        <v>80</v>
      </c>
      <c r="D76" s="68">
        <f>SUM(D77:D78)</f>
        <v>5</v>
      </c>
      <c r="E76" s="175">
        <f>D76/B76*100</f>
        <v>5.8823529411764701</v>
      </c>
      <c r="F76" s="176" t="s">
        <v>129</v>
      </c>
    </row>
    <row r="77" spans="1:6" ht="21" x14ac:dyDescent="0.55000000000000004">
      <c r="A77" s="1" t="s">
        <v>230</v>
      </c>
      <c r="B77" s="177">
        <f t="shared" ref="B77:B78" si="2">SUM(C77:D77)</f>
        <v>13</v>
      </c>
      <c r="C77" s="68">
        <v>10</v>
      </c>
      <c r="D77" s="68">
        <v>3</v>
      </c>
      <c r="E77" s="175">
        <f>D77/B77*100</f>
        <v>23.076923076923077</v>
      </c>
      <c r="F77" s="179" t="s">
        <v>231</v>
      </c>
    </row>
    <row r="78" spans="1:6" ht="21" x14ac:dyDescent="0.55000000000000004">
      <c r="A78" s="50" t="s">
        <v>232</v>
      </c>
      <c r="B78" s="177">
        <f t="shared" si="2"/>
        <v>72</v>
      </c>
      <c r="C78" s="162">
        <v>70</v>
      </c>
      <c r="D78" s="162">
        <v>2</v>
      </c>
      <c r="E78" s="181">
        <f>D78/B78*100</f>
        <v>2.7777777777777777</v>
      </c>
      <c r="F78" s="182" t="s">
        <v>233</v>
      </c>
    </row>
    <row r="79" spans="1:6" ht="23.25" customHeight="1" x14ac:dyDescent="0.25">
      <c r="A79" s="306" t="s">
        <v>418</v>
      </c>
      <c r="B79" s="306"/>
      <c r="C79" s="306"/>
      <c r="D79" s="306"/>
      <c r="E79" s="306"/>
      <c r="F79" s="306"/>
    </row>
    <row r="80" spans="1:6" ht="17.25" x14ac:dyDescent="0.25">
      <c r="A80" s="120" t="s">
        <v>60</v>
      </c>
      <c r="B80" s="169"/>
      <c r="C80" s="169"/>
      <c r="D80" s="169"/>
      <c r="E80" s="307" t="s">
        <v>61</v>
      </c>
      <c r="F80" s="307"/>
    </row>
  </sheetData>
  <mergeCells count="24">
    <mergeCell ref="A79:F79"/>
    <mergeCell ref="E80:F80"/>
    <mergeCell ref="A24:F24"/>
    <mergeCell ref="E25:F25"/>
    <mergeCell ref="A70:F70"/>
    <mergeCell ref="A71:F71"/>
    <mergeCell ref="A73:A75"/>
    <mergeCell ref="B73:D73"/>
    <mergeCell ref="E73:E74"/>
    <mergeCell ref="F73:F75"/>
    <mergeCell ref="A11:F11"/>
    <mergeCell ref="E12:F12"/>
    <mergeCell ref="A15:F15"/>
    <mergeCell ref="A16:F16"/>
    <mergeCell ref="A18:A20"/>
    <mergeCell ref="B18:D18"/>
    <mergeCell ref="E18:E19"/>
    <mergeCell ref="F18:F20"/>
    <mergeCell ref="A2:F2"/>
    <mergeCell ref="A3:F3"/>
    <mergeCell ref="A5:A7"/>
    <mergeCell ref="B5:D5"/>
    <mergeCell ref="E5:E6"/>
    <mergeCell ref="F5:F7"/>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2:R33"/>
  <sheetViews>
    <sheetView workbookViewId="0">
      <selection activeCell="A3" sqref="A3:K3"/>
    </sheetView>
  </sheetViews>
  <sheetFormatPr defaultColWidth="9.140625" defaultRowHeight="21" x14ac:dyDescent="0.55000000000000004"/>
  <cols>
    <col min="1" max="1" width="18" style="1" customWidth="1"/>
    <col min="2" max="10" width="9.7109375" style="1" customWidth="1"/>
    <col min="11" max="11" width="20.140625" style="60" customWidth="1"/>
    <col min="12" max="12" width="2.42578125" style="1" customWidth="1"/>
    <col min="13" max="14" width="9.140625" style="1"/>
    <col min="15" max="15" width="18.28515625" style="1" customWidth="1"/>
    <col min="16" max="16" width="15" style="1" customWidth="1"/>
    <col min="17" max="16384" width="9.140625" style="1"/>
  </cols>
  <sheetData>
    <row r="2" spans="1:11" s="25" customFormat="1" ht="21.75" x14ac:dyDescent="0.55000000000000004">
      <c r="A2" s="257" t="s">
        <v>425</v>
      </c>
      <c r="B2" s="257"/>
      <c r="C2" s="257"/>
      <c r="D2" s="257"/>
      <c r="E2" s="257"/>
      <c r="F2" s="257"/>
      <c r="G2" s="257"/>
      <c r="H2" s="257"/>
      <c r="I2" s="257"/>
      <c r="J2" s="257"/>
      <c r="K2" s="257"/>
    </row>
    <row r="3" spans="1:11" s="25" customFormat="1" ht="15.75" x14ac:dyDescent="0.25">
      <c r="A3" s="308" t="s">
        <v>426</v>
      </c>
      <c r="B3" s="308"/>
      <c r="C3" s="308"/>
      <c r="D3" s="308"/>
      <c r="E3" s="308"/>
      <c r="F3" s="308"/>
      <c r="G3" s="308"/>
      <c r="H3" s="308"/>
      <c r="I3" s="308"/>
      <c r="J3" s="308"/>
      <c r="K3" s="308"/>
    </row>
    <row r="5" spans="1:11" s="171" customFormat="1" x14ac:dyDescent="0.25">
      <c r="A5" s="286" t="s">
        <v>427</v>
      </c>
      <c r="B5" s="309" t="s">
        <v>428</v>
      </c>
      <c r="C5" s="309"/>
      <c r="D5" s="309"/>
      <c r="E5" s="310" t="s">
        <v>429</v>
      </c>
      <c r="F5" s="309"/>
      <c r="G5" s="311"/>
      <c r="H5" s="309" t="s">
        <v>430</v>
      </c>
      <c r="I5" s="309"/>
      <c r="J5" s="309"/>
      <c r="K5" s="287" t="s">
        <v>431</v>
      </c>
    </row>
    <row r="6" spans="1:11" s="31" customFormat="1" ht="15" x14ac:dyDescent="0.25">
      <c r="A6" s="254"/>
      <c r="B6" s="71" t="s">
        <v>412</v>
      </c>
      <c r="C6" s="71" t="s">
        <v>413</v>
      </c>
      <c r="D6" s="71" t="s">
        <v>97</v>
      </c>
      <c r="E6" s="185" t="s">
        <v>412</v>
      </c>
      <c r="F6" s="71" t="s">
        <v>413</v>
      </c>
      <c r="G6" s="186" t="s">
        <v>97</v>
      </c>
      <c r="H6" s="71" t="s">
        <v>412</v>
      </c>
      <c r="I6" s="71" t="s">
        <v>413</v>
      </c>
      <c r="J6" s="71" t="s">
        <v>97</v>
      </c>
      <c r="K6" s="288"/>
    </row>
    <row r="7" spans="1:11" s="31" customFormat="1" x14ac:dyDescent="0.25">
      <c r="A7" s="187" t="s">
        <v>432</v>
      </c>
      <c r="B7" s="188">
        <f>E7+H7</f>
        <v>13</v>
      </c>
      <c r="C7" s="188">
        <f>F7+I7</f>
        <v>10</v>
      </c>
      <c r="D7" s="188">
        <f>G7+J7</f>
        <v>3</v>
      </c>
      <c r="E7" s="189">
        <f>SUM(F7:G7)</f>
        <v>13</v>
      </c>
      <c r="F7" s="188">
        <v>10</v>
      </c>
      <c r="G7" s="190">
        <v>3</v>
      </c>
      <c r="H7" s="188">
        <f>SUM(I7:J7)</f>
        <v>0</v>
      </c>
      <c r="I7" s="188">
        <f t="shared" ref="I7:J7" si="0">SUM(I8:I10)</f>
        <v>0</v>
      </c>
      <c r="J7" s="188">
        <f t="shared" si="0"/>
        <v>0</v>
      </c>
      <c r="K7" s="191" t="s">
        <v>433</v>
      </c>
    </row>
    <row r="8" spans="1:11" s="31" customFormat="1" x14ac:dyDescent="0.25">
      <c r="A8" s="161" t="s">
        <v>434</v>
      </c>
      <c r="B8" s="188">
        <f>E8+H8</f>
        <v>0</v>
      </c>
      <c r="C8" s="192">
        <f>F8+I8</f>
        <v>0</v>
      </c>
      <c r="D8" s="192">
        <f t="shared" ref="D8:D10" si="1">G8+J8</f>
        <v>0</v>
      </c>
      <c r="E8" s="189">
        <f t="shared" ref="E8:E10" si="2">SUM(F8:G8)</f>
        <v>0</v>
      </c>
      <c r="F8" s="193"/>
      <c r="G8" s="194"/>
      <c r="H8" s="188">
        <f t="shared" ref="H8:H10" si="3">SUM(I8:J8)</f>
        <v>0</v>
      </c>
      <c r="I8" s="193"/>
      <c r="J8" s="193"/>
      <c r="K8" s="195" t="s">
        <v>435</v>
      </c>
    </row>
    <row r="9" spans="1:11" s="31" customFormat="1" x14ac:dyDescent="0.25">
      <c r="A9" s="161" t="s">
        <v>436</v>
      </c>
      <c r="B9" s="188">
        <f t="shared" ref="B9:C10" si="4">E9+H9</f>
        <v>0</v>
      </c>
      <c r="C9" s="192">
        <f t="shared" si="4"/>
        <v>0</v>
      </c>
      <c r="D9" s="192">
        <f t="shared" si="1"/>
        <v>0</v>
      </c>
      <c r="E9" s="189">
        <f t="shared" si="2"/>
        <v>0</v>
      </c>
      <c r="F9" s="193"/>
      <c r="G9" s="194"/>
      <c r="H9" s="188">
        <f t="shared" si="3"/>
        <v>0</v>
      </c>
      <c r="I9" s="193"/>
      <c r="J9" s="193"/>
      <c r="K9" s="195" t="s">
        <v>437</v>
      </c>
    </row>
    <row r="10" spans="1:11" s="31" customFormat="1" x14ac:dyDescent="0.25">
      <c r="A10" s="196" t="s">
        <v>438</v>
      </c>
      <c r="B10" s="197">
        <f t="shared" si="4"/>
        <v>0</v>
      </c>
      <c r="C10" s="198">
        <f t="shared" si="4"/>
        <v>0</v>
      </c>
      <c r="D10" s="198">
        <f t="shared" si="1"/>
        <v>0</v>
      </c>
      <c r="E10" s="199">
        <f t="shared" si="2"/>
        <v>0</v>
      </c>
      <c r="F10" s="200"/>
      <c r="G10" s="201"/>
      <c r="H10" s="197">
        <f t="shared" si="3"/>
        <v>0</v>
      </c>
      <c r="I10" s="200"/>
      <c r="J10" s="200"/>
      <c r="K10" s="202" t="s">
        <v>439</v>
      </c>
    </row>
    <row r="11" spans="1:11" s="31" customFormat="1" x14ac:dyDescent="0.25">
      <c r="A11" s="203" t="s">
        <v>440</v>
      </c>
      <c r="B11" s="204"/>
      <c r="C11" s="204"/>
      <c r="D11" s="204"/>
      <c r="E11" s="204"/>
      <c r="F11" s="204"/>
      <c r="G11" s="204"/>
      <c r="H11" s="204"/>
      <c r="I11" s="204"/>
      <c r="J11" s="204"/>
      <c r="K11" s="195"/>
    </row>
    <row r="12" spans="1:11" s="31" customFormat="1" ht="18" x14ac:dyDescent="0.45">
      <c r="A12" s="120" t="s">
        <v>60</v>
      </c>
      <c r="B12" s="103"/>
      <c r="C12" s="103"/>
      <c r="D12" s="103"/>
      <c r="E12" s="103"/>
      <c r="F12" s="103"/>
      <c r="G12" s="103"/>
      <c r="H12" s="103"/>
      <c r="I12" s="103"/>
      <c r="J12" s="103"/>
      <c r="K12" s="124" t="s">
        <v>61</v>
      </c>
    </row>
    <row r="14" spans="1:11" s="25" customFormat="1" ht="21.75" x14ac:dyDescent="0.55000000000000004">
      <c r="A14" s="257" t="s">
        <v>441</v>
      </c>
      <c r="B14" s="257"/>
      <c r="C14" s="257"/>
      <c r="D14" s="257"/>
      <c r="E14" s="257"/>
      <c r="F14" s="257"/>
      <c r="G14" s="257"/>
      <c r="H14" s="257"/>
      <c r="I14" s="257"/>
      <c r="J14" s="257"/>
      <c r="K14" s="257"/>
    </row>
    <row r="15" spans="1:11" s="25" customFormat="1" ht="15.75" x14ac:dyDescent="0.25">
      <c r="A15" s="308" t="s">
        <v>442</v>
      </c>
      <c r="B15" s="308"/>
      <c r="C15" s="308"/>
      <c r="D15" s="308"/>
      <c r="E15" s="308"/>
      <c r="F15" s="308"/>
      <c r="G15" s="308"/>
      <c r="H15" s="308"/>
      <c r="I15" s="308"/>
      <c r="J15" s="308"/>
      <c r="K15" s="308"/>
    </row>
    <row r="17" spans="1:18" s="171" customFormat="1" x14ac:dyDescent="0.25">
      <c r="A17" s="286" t="s">
        <v>427</v>
      </c>
      <c r="B17" s="309" t="s">
        <v>428</v>
      </c>
      <c r="C17" s="309"/>
      <c r="D17" s="309"/>
      <c r="E17" s="310" t="s">
        <v>429</v>
      </c>
      <c r="F17" s="309"/>
      <c r="G17" s="311"/>
      <c r="H17" s="309" t="s">
        <v>430</v>
      </c>
      <c r="I17" s="309"/>
      <c r="J17" s="309"/>
      <c r="K17" s="287" t="s">
        <v>431</v>
      </c>
    </row>
    <row r="18" spans="1:18" s="31" customFormat="1" ht="15" x14ac:dyDescent="0.25">
      <c r="A18" s="254"/>
      <c r="B18" s="71" t="s">
        <v>412</v>
      </c>
      <c r="C18" s="71" t="s">
        <v>413</v>
      </c>
      <c r="D18" s="71" t="s">
        <v>97</v>
      </c>
      <c r="E18" s="185" t="s">
        <v>412</v>
      </c>
      <c r="F18" s="71" t="s">
        <v>413</v>
      </c>
      <c r="G18" s="186" t="s">
        <v>97</v>
      </c>
      <c r="H18" s="71" t="s">
        <v>412</v>
      </c>
      <c r="I18" s="71" t="s">
        <v>413</v>
      </c>
      <c r="J18" s="71" t="s">
        <v>97</v>
      </c>
      <c r="K18" s="288"/>
    </row>
    <row r="19" spans="1:18" s="31" customFormat="1" x14ac:dyDescent="0.25">
      <c r="A19" s="187" t="s">
        <v>432</v>
      </c>
      <c r="B19" s="188">
        <f>E19+H19</f>
        <v>653</v>
      </c>
      <c r="C19" s="188">
        <f>F19+I19</f>
        <v>613</v>
      </c>
      <c r="D19" s="188">
        <f>G19+J19</f>
        <v>40</v>
      </c>
      <c r="E19" s="189">
        <f>SUM(F19:G19)</f>
        <v>13</v>
      </c>
      <c r="F19" s="188">
        <v>10</v>
      </c>
      <c r="G19" s="190">
        <v>3</v>
      </c>
      <c r="H19" s="188">
        <f>SUM(I19:J19)</f>
        <v>640</v>
      </c>
      <c r="I19" s="188">
        <f t="shared" ref="I19:J19" si="5">SUM(I20:I22)</f>
        <v>603</v>
      </c>
      <c r="J19" s="188">
        <f t="shared" si="5"/>
        <v>37</v>
      </c>
      <c r="K19" s="191" t="s">
        <v>433</v>
      </c>
    </row>
    <row r="20" spans="1:18" s="31" customFormat="1" x14ac:dyDescent="0.25">
      <c r="A20" s="161" t="s">
        <v>434</v>
      </c>
      <c r="B20" s="188">
        <f>E20+H20</f>
        <v>67</v>
      </c>
      <c r="C20" s="192">
        <f>F20+I20</f>
        <v>66</v>
      </c>
      <c r="D20" s="192">
        <f t="shared" ref="D20:D22" si="6">G20+J20</f>
        <v>1</v>
      </c>
      <c r="E20" s="189">
        <f t="shared" ref="E20:E22" si="7">SUM(F20:G20)</f>
        <v>0</v>
      </c>
      <c r="F20" s="204">
        <v>0</v>
      </c>
      <c r="G20" s="205">
        <v>0</v>
      </c>
      <c r="H20" s="188">
        <f t="shared" ref="H20:H22" si="8">SUM(I20:J20)</f>
        <v>67</v>
      </c>
      <c r="I20" s="204">
        <v>66</v>
      </c>
      <c r="J20" s="204">
        <v>1</v>
      </c>
      <c r="K20" s="195" t="s">
        <v>435</v>
      </c>
    </row>
    <row r="21" spans="1:18" s="31" customFormat="1" x14ac:dyDescent="0.25">
      <c r="A21" s="161" t="s">
        <v>436</v>
      </c>
      <c r="B21" s="188">
        <f t="shared" ref="B21:C22" si="9">E21+H21</f>
        <v>563</v>
      </c>
      <c r="C21" s="192">
        <f t="shared" si="9"/>
        <v>528</v>
      </c>
      <c r="D21" s="192">
        <f t="shared" si="6"/>
        <v>35</v>
      </c>
      <c r="E21" s="189">
        <f t="shared" si="7"/>
        <v>0</v>
      </c>
      <c r="F21" s="204">
        <v>0</v>
      </c>
      <c r="G21" s="205">
        <v>0</v>
      </c>
      <c r="H21" s="188">
        <f t="shared" si="8"/>
        <v>563</v>
      </c>
      <c r="I21" s="204">
        <v>528</v>
      </c>
      <c r="J21" s="204">
        <v>35</v>
      </c>
      <c r="K21" s="195" t="s">
        <v>437</v>
      </c>
    </row>
    <row r="22" spans="1:18" s="31" customFormat="1" x14ac:dyDescent="0.25">
      <c r="A22" s="196" t="s">
        <v>438</v>
      </c>
      <c r="B22" s="197">
        <f t="shared" si="9"/>
        <v>23</v>
      </c>
      <c r="C22" s="198">
        <f t="shared" si="9"/>
        <v>19</v>
      </c>
      <c r="D22" s="198">
        <f t="shared" si="6"/>
        <v>4</v>
      </c>
      <c r="E22" s="199">
        <f t="shared" si="7"/>
        <v>13</v>
      </c>
      <c r="F22" s="206">
        <v>10</v>
      </c>
      <c r="G22" s="207">
        <v>3</v>
      </c>
      <c r="H22" s="197">
        <f t="shared" si="8"/>
        <v>10</v>
      </c>
      <c r="I22" s="206">
        <v>9</v>
      </c>
      <c r="J22" s="206">
        <v>1</v>
      </c>
      <c r="K22" s="202" t="s">
        <v>439</v>
      </c>
    </row>
    <row r="23" spans="1:18" s="31" customFormat="1" x14ac:dyDescent="0.25">
      <c r="A23" s="203" t="s">
        <v>440</v>
      </c>
      <c r="B23" s="204"/>
      <c r="C23" s="204"/>
      <c r="D23" s="204"/>
      <c r="E23" s="204"/>
      <c r="F23" s="204"/>
      <c r="G23" s="204"/>
      <c r="H23" s="204"/>
      <c r="I23" s="204"/>
      <c r="J23" s="204"/>
      <c r="K23" s="195"/>
    </row>
    <row r="24" spans="1:18" s="31" customFormat="1" ht="18" x14ac:dyDescent="0.45">
      <c r="A24" s="120" t="s">
        <v>60</v>
      </c>
      <c r="B24" s="103"/>
      <c r="C24" s="103"/>
      <c r="D24" s="103"/>
      <c r="E24" s="103"/>
      <c r="F24" s="103"/>
      <c r="G24" s="103"/>
      <c r="H24" s="103"/>
      <c r="I24" s="103"/>
      <c r="J24" s="103"/>
      <c r="K24" s="124" t="s">
        <v>61</v>
      </c>
    </row>
    <row r="27" spans="1:18" x14ac:dyDescent="0.55000000000000004">
      <c r="P27" s="1" t="s">
        <v>128</v>
      </c>
    </row>
    <row r="28" spans="1:18" x14ac:dyDescent="0.55000000000000004">
      <c r="P28" s="171" t="s">
        <v>413</v>
      </c>
      <c r="Q28" s="171" t="s">
        <v>97</v>
      </c>
      <c r="R28" s="171"/>
    </row>
    <row r="29" spans="1:18" x14ac:dyDescent="0.55000000000000004">
      <c r="E29" s="171"/>
      <c r="F29" s="171"/>
      <c r="G29" s="171"/>
      <c r="O29" s="1" t="s">
        <v>443</v>
      </c>
      <c r="P29" s="208">
        <f t="shared" ref="P29:Q32" si="10">C19</f>
        <v>613</v>
      </c>
      <c r="Q29" s="208">
        <f t="shared" si="10"/>
        <v>40</v>
      </c>
      <c r="R29" s="209"/>
    </row>
    <row r="30" spans="1:18" x14ac:dyDescent="0.55000000000000004">
      <c r="E30" s="209"/>
      <c r="F30" s="209"/>
      <c r="G30" s="209"/>
      <c r="O30" s="50" t="s">
        <v>434</v>
      </c>
      <c r="P30" s="208">
        <f t="shared" si="10"/>
        <v>66</v>
      </c>
      <c r="Q30" s="208">
        <f t="shared" si="10"/>
        <v>1</v>
      </c>
      <c r="R30" s="209"/>
    </row>
    <row r="31" spans="1:18" x14ac:dyDescent="0.55000000000000004">
      <c r="E31" s="209"/>
      <c r="F31" s="209"/>
      <c r="G31" s="209"/>
      <c r="O31" s="1" t="s">
        <v>436</v>
      </c>
      <c r="P31" s="208">
        <f t="shared" si="10"/>
        <v>528</v>
      </c>
      <c r="Q31" s="208">
        <f t="shared" si="10"/>
        <v>35</v>
      </c>
      <c r="R31" s="209"/>
    </row>
    <row r="32" spans="1:18" x14ac:dyDescent="0.55000000000000004">
      <c r="E32" s="209"/>
      <c r="F32" s="209"/>
      <c r="G32" s="209"/>
      <c r="O32" s="50" t="s">
        <v>438</v>
      </c>
      <c r="P32" s="208">
        <f t="shared" si="10"/>
        <v>19</v>
      </c>
      <c r="Q32" s="208">
        <f t="shared" si="10"/>
        <v>4</v>
      </c>
      <c r="R32" s="209"/>
    </row>
    <row r="33" spans="5:7" x14ac:dyDescent="0.55000000000000004">
      <c r="E33" s="209"/>
      <c r="F33" s="209"/>
      <c r="G33" s="209"/>
    </row>
  </sheetData>
  <mergeCells count="14">
    <mergeCell ref="A14:K14"/>
    <mergeCell ref="A15:K15"/>
    <mergeCell ref="A17:A18"/>
    <mergeCell ref="B17:D17"/>
    <mergeCell ref="E17:G17"/>
    <mergeCell ref="H17:J17"/>
    <mergeCell ref="K17:K18"/>
    <mergeCell ref="A2:K2"/>
    <mergeCell ref="A3:K3"/>
    <mergeCell ref="A5:A6"/>
    <mergeCell ref="B5:D5"/>
    <mergeCell ref="E5:G5"/>
    <mergeCell ref="H5:J5"/>
    <mergeCell ref="K5:K6"/>
  </mergeCell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123"/>
  <sheetViews>
    <sheetView tabSelected="1" workbookViewId="0">
      <selection activeCell="M24" sqref="M24"/>
    </sheetView>
  </sheetViews>
  <sheetFormatPr defaultColWidth="9.140625" defaultRowHeight="15" x14ac:dyDescent="0.25"/>
  <cols>
    <col min="1" max="1" width="14" style="31" customWidth="1"/>
    <col min="2" max="2" width="14" style="183" customWidth="1"/>
    <col min="3" max="3" width="14" style="31" customWidth="1"/>
    <col min="4" max="4" width="14" style="183" customWidth="1"/>
    <col min="5" max="5" width="14" style="31" customWidth="1"/>
    <col min="6" max="6" width="14.42578125" style="31" customWidth="1"/>
    <col min="7" max="9" width="9.140625" style="31"/>
    <col min="10" max="10" width="10.5703125" style="31" bestFit="1" customWidth="1"/>
    <col min="11" max="16384" width="9.140625" style="31"/>
  </cols>
  <sheetData>
    <row r="1" spans="1:12" ht="21.75" x14ac:dyDescent="0.55000000000000004">
      <c r="A1" s="312" t="s">
        <v>444</v>
      </c>
      <c r="B1" s="312"/>
      <c r="C1" s="312"/>
      <c r="D1" s="312"/>
      <c r="E1" s="312"/>
      <c r="F1" s="312"/>
      <c r="G1" s="210"/>
      <c r="H1" s="210"/>
      <c r="I1" s="211"/>
      <c r="J1" s="211"/>
    </row>
    <row r="2" spans="1:12" x14ac:dyDescent="0.25">
      <c r="A2" s="313" t="s">
        <v>445</v>
      </c>
      <c r="B2" s="313"/>
      <c r="C2" s="313"/>
      <c r="D2" s="313"/>
      <c r="E2" s="313"/>
      <c r="F2" s="313"/>
      <c r="I2" s="211"/>
      <c r="J2" s="211"/>
    </row>
    <row r="3" spans="1:12" x14ac:dyDescent="0.25">
      <c r="B3" s="314"/>
      <c r="C3" s="314"/>
      <c r="D3" s="314"/>
      <c r="E3" s="314"/>
      <c r="I3" s="211"/>
      <c r="J3" s="211"/>
    </row>
    <row r="4" spans="1:12" ht="19.5" customHeight="1" x14ac:dyDescent="0.25">
      <c r="A4" s="286" t="s">
        <v>446</v>
      </c>
      <c r="B4" s="212"/>
      <c r="C4" s="213"/>
      <c r="D4" s="212"/>
      <c r="E4" s="213"/>
      <c r="F4" s="267" t="s">
        <v>447</v>
      </c>
      <c r="I4" s="211"/>
      <c r="J4" s="211"/>
    </row>
    <row r="5" spans="1:12" ht="16.5" customHeight="1" x14ac:dyDescent="0.25">
      <c r="A5" s="303"/>
      <c r="B5" s="214" t="s">
        <v>448</v>
      </c>
      <c r="C5" s="214" t="s">
        <v>449</v>
      </c>
      <c r="D5" s="215" t="s">
        <v>448</v>
      </c>
      <c r="E5" s="214" t="s">
        <v>449</v>
      </c>
      <c r="F5" s="268"/>
      <c r="I5" s="211"/>
      <c r="J5" s="211"/>
    </row>
    <row r="6" spans="1:12" ht="18" customHeight="1" x14ac:dyDescent="0.25">
      <c r="A6" s="303"/>
      <c r="B6" s="214" t="s">
        <v>450</v>
      </c>
      <c r="C6" s="214" t="s">
        <v>450</v>
      </c>
      <c r="D6" s="215" t="s">
        <v>450</v>
      </c>
      <c r="E6" s="214" t="s">
        <v>450</v>
      </c>
      <c r="F6" s="268"/>
      <c r="I6" s="211"/>
      <c r="J6" s="211"/>
    </row>
    <row r="7" spans="1:12" ht="30" customHeight="1" x14ac:dyDescent="0.25">
      <c r="A7" s="303"/>
      <c r="B7" s="216" t="s">
        <v>451</v>
      </c>
      <c r="C7" s="216" t="s">
        <v>452</v>
      </c>
      <c r="D7" s="217" t="s">
        <v>451</v>
      </c>
      <c r="E7" s="216" t="s">
        <v>452</v>
      </c>
      <c r="F7" s="268"/>
      <c r="I7" s="211"/>
      <c r="J7" s="211"/>
    </row>
    <row r="8" spans="1:12" ht="20.25" customHeight="1" x14ac:dyDescent="0.25">
      <c r="A8" s="254"/>
      <c r="B8" s="218">
        <v>2017</v>
      </c>
      <c r="C8" s="218">
        <v>2017</v>
      </c>
      <c r="D8" s="219">
        <v>2018</v>
      </c>
      <c r="E8" s="218">
        <v>2018</v>
      </c>
      <c r="F8" s="269"/>
      <c r="I8" s="211"/>
      <c r="J8" s="211"/>
    </row>
    <row r="9" spans="1:12" ht="19.5" customHeight="1" x14ac:dyDescent="0.25">
      <c r="A9" s="187" t="s">
        <v>412</v>
      </c>
      <c r="B9" s="220">
        <f>SUM(B10:B30)</f>
        <v>259</v>
      </c>
      <c r="C9" s="220">
        <f>SUM(C10:C30)</f>
        <v>653</v>
      </c>
      <c r="D9" s="221">
        <f>SUM(D10:D30)</f>
        <v>0</v>
      </c>
      <c r="E9" s="220">
        <f>SUM(E10:E30)</f>
        <v>0</v>
      </c>
      <c r="F9" s="222" t="s">
        <v>414</v>
      </c>
      <c r="I9" s="211"/>
      <c r="J9" s="211"/>
    </row>
    <row r="10" spans="1:12" ht="19.5" customHeight="1" x14ac:dyDescent="0.25">
      <c r="A10" s="223" t="s">
        <v>453</v>
      </c>
      <c r="B10" s="224">
        <v>13</v>
      </c>
      <c r="C10" s="224">
        <v>13</v>
      </c>
      <c r="D10" s="225"/>
      <c r="E10" s="226"/>
      <c r="F10" s="227" t="s">
        <v>454</v>
      </c>
      <c r="H10" s="228"/>
      <c r="I10" s="211"/>
      <c r="J10" s="211"/>
      <c r="K10" s="228"/>
      <c r="L10" s="228"/>
    </row>
    <row r="11" spans="1:12" ht="19.5" customHeight="1" x14ac:dyDescent="0.25">
      <c r="A11" s="223" t="s">
        <v>132</v>
      </c>
      <c r="B11" s="224">
        <f>5+14</f>
        <v>19</v>
      </c>
      <c r="C11" s="224">
        <f>5+48</f>
        <v>53</v>
      </c>
      <c r="D11" s="225"/>
      <c r="E11" s="226"/>
      <c r="F11" s="227" t="s">
        <v>133</v>
      </c>
      <c r="H11" s="228"/>
      <c r="I11" s="211"/>
      <c r="J11" s="211"/>
      <c r="K11" s="228"/>
      <c r="L11" s="228"/>
    </row>
    <row r="12" spans="1:12" ht="19.5" customHeight="1" x14ac:dyDescent="0.25">
      <c r="A12" s="223" t="s">
        <v>134</v>
      </c>
      <c r="B12" s="224">
        <f>6+13</f>
        <v>19</v>
      </c>
      <c r="C12" s="224">
        <f>6+41</f>
        <v>47</v>
      </c>
      <c r="D12" s="225"/>
      <c r="E12" s="226"/>
      <c r="F12" s="227" t="s">
        <v>135</v>
      </c>
      <c r="H12" s="228"/>
      <c r="I12" s="211"/>
      <c r="J12" s="211"/>
      <c r="K12" s="228"/>
      <c r="L12" s="228"/>
    </row>
    <row r="13" spans="1:12" ht="19.5" customHeight="1" x14ac:dyDescent="0.25">
      <c r="A13" s="223" t="s">
        <v>136</v>
      </c>
      <c r="B13" s="224">
        <f>4+14</f>
        <v>18</v>
      </c>
      <c r="C13" s="224">
        <f>4+42</f>
        <v>46</v>
      </c>
      <c r="D13" s="225"/>
      <c r="E13" s="226"/>
      <c r="F13" s="227" t="s">
        <v>137</v>
      </c>
      <c r="H13" s="228"/>
      <c r="I13" s="211"/>
      <c r="J13" s="211"/>
      <c r="K13" s="228"/>
      <c r="L13" s="228"/>
    </row>
    <row r="14" spans="1:12" ht="19.5" customHeight="1" x14ac:dyDescent="0.25">
      <c r="A14" s="223" t="s">
        <v>138</v>
      </c>
      <c r="B14" s="224">
        <f>4+13</f>
        <v>17</v>
      </c>
      <c r="C14" s="224">
        <f>4+39</f>
        <v>43</v>
      </c>
      <c r="D14" s="225"/>
      <c r="E14" s="226"/>
      <c r="F14" s="229" t="s">
        <v>139</v>
      </c>
      <c r="H14" s="228"/>
      <c r="I14" s="211"/>
      <c r="J14" s="211"/>
      <c r="K14" s="228"/>
      <c r="L14" s="228"/>
    </row>
    <row r="15" spans="1:12" ht="19.5" customHeight="1" x14ac:dyDescent="0.25">
      <c r="A15" s="223" t="s">
        <v>140</v>
      </c>
      <c r="B15" s="224">
        <f>5+15</f>
        <v>20</v>
      </c>
      <c r="C15" s="224">
        <f>5+47</f>
        <v>52</v>
      </c>
      <c r="D15" s="225"/>
      <c r="E15" s="226"/>
      <c r="F15" s="227" t="s">
        <v>141</v>
      </c>
      <c r="H15" s="228"/>
      <c r="I15" s="211"/>
      <c r="J15" s="211"/>
      <c r="K15" s="228"/>
      <c r="L15" s="228"/>
    </row>
    <row r="16" spans="1:12" ht="19.5" customHeight="1" x14ac:dyDescent="0.25">
      <c r="A16" s="223" t="s">
        <v>142</v>
      </c>
      <c r="B16" s="224">
        <f>3+13</f>
        <v>16</v>
      </c>
      <c r="C16" s="224">
        <f>3+41</f>
        <v>44</v>
      </c>
      <c r="D16" s="225"/>
      <c r="E16" s="226"/>
      <c r="F16" s="227" t="s">
        <v>143</v>
      </c>
      <c r="H16" s="228"/>
      <c r="I16" s="211"/>
      <c r="J16" s="211"/>
      <c r="K16" s="228"/>
      <c r="L16" s="228"/>
    </row>
    <row r="17" spans="1:12" ht="19.5" customHeight="1" x14ac:dyDescent="0.25">
      <c r="A17" s="223" t="s">
        <v>144</v>
      </c>
      <c r="B17" s="224">
        <f>3+4</f>
        <v>7</v>
      </c>
      <c r="C17" s="224">
        <f>3+16</f>
        <v>19</v>
      </c>
      <c r="D17" s="225"/>
      <c r="E17" s="226"/>
      <c r="F17" s="227" t="s">
        <v>145</v>
      </c>
      <c r="H17" s="228"/>
      <c r="I17" s="211"/>
      <c r="J17" s="211"/>
      <c r="K17" s="228"/>
      <c r="L17" s="228"/>
    </row>
    <row r="18" spans="1:12" ht="19.5" customHeight="1" x14ac:dyDescent="0.25">
      <c r="A18" s="223" t="s">
        <v>146</v>
      </c>
      <c r="B18" s="224">
        <f>3+9</f>
        <v>12</v>
      </c>
      <c r="C18" s="224">
        <f>3+27</f>
        <v>30</v>
      </c>
      <c r="D18" s="225"/>
      <c r="E18" s="226"/>
      <c r="F18" s="227" t="s">
        <v>147</v>
      </c>
      <c r="H18" s="228"/>
      <c r="I18" s="211"/>
      <c r="J18" s="211"/>
      <c r="K18" s="228"/>
      <c r="L18" s="228"/>
    </row>
    <row r="19" spans="1:12" ht="19.5" customHeight="1" x14ac:dyDescent="0.25">
      <c r="A19" s="223" t="s">
        <v>148</v>
      </c>
      <c r="B19" s="224">
        <f>1+8</f>
        <v>9</v>
      </c>
      <c r="C19" s="224">
        <f>3+24</f>
        <v>27</v>
      </c>
      <c r="D19" s="225"/>
      <c r="E19" s="226"/>
      <c r="F19" s="227" t="s">
        <v>149</v>
      </c>
      <c r="H19" s="228"/>
      <c r="I19" s="211"/>
      <c r="J19" s="211"/>
      <c r="K19" s="228"/>
      <c r="L19" s="228"/>
    </row>
    <row r="20" spans="1:12" ht="19.5" customHeight="1" x14ac:dyDescent="0.25">
      <c r="A20" s="223" t="s">
        <v>150</v>
      </c>
      <c r="B20" s="224">
        <f>3+10</f>
        <v>13</v>
      </c>
      <c r="C20" s="224">
        <f>3+30</f>
        <v>33</v>
      </c>
      <c r="D20" s="225"/>
      <c r="E20" s="226"/>
      <c r="F20" s="227" t="s">
        <v>151</v>
      </c>
      <c r="H20" s="228"/>
      <c r="I20" s="211"/>
      <c r="J20" s="211"/>
      <c r="K20" s="228"/>
      <c r="L20" s="228"/>
    </row>
    <row r="21" spans="1:12" ht="18.75" x14ac:dyDescent="0.25">
      <c r="A21" s="223" t="s">
        <v>152</v>
      </c>
      <c r="B21" s="224">
        <f>1+5</f>
        <v>6</v>
      </c>
      <c r="C21" s="224">
        <f>3+15</f>
        <v>18</v>
      </c>
      <c r="D21" s="225"/>
      <c r="E21" s="226"/>
      <c r="F21" s="227" t="s">
        <v>153</v>
      </c>
      <c r="H21" s="228"/>
      <c r="I21" s="211"/>
      <c r="J21" s="211"/>
      <c r="K21" s="228"/>
      <c r="L21" s="228"/>
    </row>
    <row r="22" spans="1:12" ht="24.75" customHeight="1" x14ac:dyDescent="0.25">
      <c r="A22" s="223" t="s">
        <v>154</v>
      </c>
      <c r="B22" s="224">
        <f>1+8</f>
        <v>9</v>
      </c>
      <c r="C22" s="224">
        <f>3+24</f>
        <v>27</v>
      </c>
      <c r="D22" s="225"/>
      <c r="E22" s="226"/>
      <c r="F22" s="227" t="s">
        <v>155</v>
      </c>
      <c r="H22" s="228"/>
      <c r="I22" s="211"/>
      <c r="J22" s="211"/>
      <c r="K22" s="228"/>
      <c r="L22" s="228"/>
    </row>
    <row r="23" spans="1:12" ht="19.5" customHeight="1" x14ac:dyDescent="0.25">
      <c r="A23" s="223" t="s">
        <v>156</v>
      </c>
      <c r="B23" s="224">
        <f>1+5</f>
        <v>6</v>
      </c>
      <c r="C23" s="224">
        <f>3+15</f>
        <v>18</v>
      </c>
      <c r="D23" s="225"/>
      <c r="E23" s="226"/>
      <c r="F23" s="227" t="s">
        <v>157</v>
      </c>
      <c r="H23" s="228"/>
      <c r="I23" s="211"/>
      <c r="J23" s="211"/>
      <c r="K23" s="228"/>
      <c r="L23" s="228"/>
    </row>
    <row r="24" spans="1:12" ht="19.5" customHeight="1" x14ac:dyDescent="0.25">
      <c r="A24" s="223" t="s">
        <v>158</v>
      </c>
      <c r="B24" s="224">
        <f>1+6</f>
        <v>7</v>
      </c>
      <c r="C24" s="224">
        <f>3+20</f>
        <v>23</v>
      </c>
      <c r="D24" s="225"/>
      <c r="E24" s="226"/>
      <c r="F24" s="227" t="s">
        <v>159</v>
      </c>
      <c r="H24" s="228"/>
      <c r="I24" s="211"/>
      <c r="J24" s="211"/>
      <c r="K24" s="228"/>
      <c r="L24" s="228"/>
    </row>
    <row r="25" spans="1:12" ht="19.5" customHeight="1" x14ac:dyDescent="0.25">
      <c r="A25" s="223" t="s">
        <v>160</v>
      </c>
      <c r="B25" s="224">
        <f>4+13</f>
        <v>17</v>
      </c>
      <c r="C25" s="224">
        <f>4+39</f>
        <v>43</v>
      </c>
      <c r="D25" s="225"/>
      <c r="E25" s="226"/>
      <c r="F25" s="227" t="s">
        <v>161</v>
      </c>
      <c r="H25" s="228"/>
      <c r="I25" s="211"/>
      <c r="J25" s="211"/>
      <c r="K25" s="228"/>
      <c r="L25" s="228"/>
    </row>
    <row r="26" spans="1:12" ht="19.5" customHeight="1" x14ac:dyDescent="0.25">
      <c r="A26" s="223" t="s">
        <v>162</v>
      </c>
      <c r="B26" s="224">
        <f>4+11</f>
        <v>15</v>
      </c>
      <c r="C26" s="224">
        <f>4+35</f>
        <v>39</v>
      </c>
      <c r="D26" s="225"/>
      <c r="E26" s="226"/>
      <c r="F26" s="227" t="s">
        <v>163</v>
      </c>
      <c r="H26" s="228"/>
      <c r="I26" s="211"/>
      <c r="J26" s="211"/>
      <c r="K26" s="228"/>
      <c r="L26" s="228"/>
    </row>
    <row r="27" spans="1:12" ht="19.5" customHeight="1" x14ac:dyDescent="0.25">
      <c r="A27" s="223" t="s">
        <v>164</v>
      </c>
      <c r="B27" s="224">
        <f>3+9</f>
        <v>12</v>
      </c>
      <c r="C27" s="224">
        <f>3+29</f>
        <v>32</v>
      </c>
      <c r="D27" s="225"/>
      <c r="E27" s="226"/>
      <c r="F27" s="230" t="s">
        <v>165</v>
      </c>
      <c r="H27" s="228"/>
      <c r="I27" s="211"/>
      <c r="J27" s="211"/>
      <c r="K27" s="231"/>
      <c r="L27" s="228"/>
    </row>
    <row r="28" spans="1:12" ht="19.5" customHeight="1" x14ac:dyDescent="0.25">
      <c r="A28" s="223" t="s">
        <v>166</v>
      </c>
      <c r="B28" s="224">
        <f>5+9</f>
        <v>14</v>
      </c>
      <c r="C28" s="224">
        <f>5+31</f>
        <v>36</v>
      </c>
      <c r="D28" s="225"/>
      <c r="E28" s="226"/>
      <c r="F28" s="227" t="s">
        <v>167</v>
      </c>
      <c r="H28" s="228"/>
      <c r="I28" s="211"/>
      <c r="J28" s="211"/>
      <c r="K28" s="228"/>
      <c r="L28" s="228"/>
    </row>
    <row r="29" spans="1:12" ht="19.5" customHeight="1" x14ac:dyDescent="0.25">
      <c r="A29" s="223" t="s">
        <v>168</v>
      </c>
      <c r="B29" s="224">
        <v>3</v>
      </c>
      <c r="C29" s="224">
        <v>3</v>
      </c>
      <c r="D29" s="225"/>
      <c r="E29" s="226"/>
      <c r="F29" s="227" t="s">
        <v>169</v>
      </c>
      <c r="H29" s="228"/>
      <c r="I29" s="211"/>
      <c r="J29" s="211"/>
      <c r="K29" s="228"/>
      <c r="L29" s="228"/>
    </row>
    <row r="30" spans="1:12" ht="19.5" customHeight="1" x14ac:dyDescent="0.25">
      <c r="A30" s="232" t="s">
        <v>455</v>
      </c>
      <c r="B30" s="233">
        <v>7</v>
      </c>
      <c r="C30" s="233">
        <v>7</v>
      </c>
      <c r="D30" s="234"/>
      <c r="E30" s="235"/>
      <c r="F30" s="236" t="s">
        <v>456</v>
      </c>
      <c r="H30" s="228"/>
      <c r="I30" s="211"/>
      <c r="J30" s="211"/>
      <c r="K30" s="228"/>
      <c r="L30" s="228"/>
    </row>
    <row r="31" spans="1:12" s="169" customFormat="1" ht="17.25" x14ac:dyDescent="0.2">
      <c r="A31" s="120" t="s">
        <v>457</v>
      </c>
      <c r="B31" s="237"/>
      <c r="D31" s="237"/>
      <c r="F31" s="20" t="s">
        <v>458</v>
      </c>
      <c r="I31" s="238"/>
      <c r="J31" s="238"/>
    </row>
    <row r="32" spans="1:12" x14ac:dyDescent="0.25">
      <c r="A32" s="105" t="s">
        <v>459</v>
      </c>
    </row>
    <row r="34" spans="2:4" x14ac:dyDescent="0.25">
      <c r="B34" s="31"/>
      <c r="D34" s="31"/>
    </row>
    <row r="59" spans="2:4" x14ac:dyDescent="0.25">
      <c r="B59" s="31"/>
      <c r="D59" s="31"/>
    </row>
    <row r="60" spans="2:4" x14ac:dyDescent="0.25">
      <c r="B60" s="31"/>
      <c r="D60" s="31"/>
    </row>
    <row r="61" spans="2:4" x14ac:dyDescent="0.25">
      <c r="B61" s="31"/>
      <c r="D61" s="31"/>
    </row>
    <row r="66" spans="1:5" x14ac:dyDescent="0.25">
      <c r="B66" s="239"/>
      <c r="C66" s="240"/>
      <c r="D66" s="239"/>
      <c r="E66" s="240"/>
    </row>
    <row r="68" spans="1:5" x14ac:dyDescent="0.25">
      <c r="A68" s="223"/>
      <c r="B68" s="151"/>
      <c r="C68" s="241"/>
      <c r="D68" s="151"/>
      <c r="E68" s="241"/>
    </row>
    <row r="69" spans="1:5" x14ac:dyDescent="0.25">
      <c r="A69" s="223"/>
      <c r="B69" s="151"/>
      <c r="C69" s="241"/>
      <c r="D69" s="151"/>
      <c r="E69" s="241"/>
    </row>
    <row r="70" spans="1:5" x14ac:dyDescent="0.25">
      <c r="A70" s="223"/>
      <c r="B70" s="151"/>
      <c r="C70" s="241"/>
      <c r="D70" s="151"/>
      <c r="E70" s="241"/>
    </row>
    <row r="71" spans="1:5" x14ac:dyDescent="0.25">
      <c r="A71" s="223"/>
      <c r="B71" s="151"/>
      <c r="C71" s="241"/>
      <c r="D71" s="151"/>
      <c r="E71" s="241"/>
    </row>
    <row r="72" spans="1:5" x14ac:dyDescent="0.25">
      <c r="A72" s="223"/>
      <c r="B72" s="151"/>
      <c r="C72" s="241"/>
      <c r="D72" s="151"/>
      <c r="E72" s="241"/>
    </row>
    <row r="73" spans="1:5" x14ac:dyDescent="0.25">
      <c r="A73" s="223"/>
      <c r="B73" s="151"/>
      <c r="C73" s="241"/>
      <c r="D73" s="151"/>
      <c r="E73" s="241"/>
    </row>
    <row r="74" spans="1:5" x14ac:dyDescent="0.25">
      <c r="A74" s="223"/>
      <c r="B74" s="151"/>
      <c r="C74" s="241"/>
      <c r="D74" s="151"/>
      <c r="E74" s="241"/>
    </row>
    <row r="75" spans="1:5" x14ac:dyDescent="0.25">
      <c r="A75" s="223"/>
      <c r="B75" s="151"/>
      <c r="C75" s="241"/>
      <c r="D75" s="151"/>
      <c r="E75" s="241"/>
    </row>
    <row r="76" spans="1:5" x14ac:dyDescent="0.25">
      <c r="A76" s="223"/>
      <c r="B76" s="151"/>
      <c r="C76" s="241"/>
      <c r="D76" s="151"/>
      <c r="E76" s="241"/>
    </row>
    <row r="77" spans="1:5" x14ac:dyDescent="0.25">
      <c r="A77" s="223"/>
      <c r="B77" s="151"/>
      <c r="C77" s="241"/>
      <c r="D77" s="151"/>
      <c r="E77" s="241"/>
    </row>
    <row r="78" spans="1:5" x14ac:dyDescent="0.25">
      <c r="A78" s="223"/>
      <c r="B78" s="151"/>
      <c r="C78" s="241"/>
      <c r="D78" s="151"/>
      <c r="E78" s="241"/>
    </row>
    <row r="79" spans="1:5" x14ac:dyDescent="0.25">
      <c r="A79" s="223"/>
      <c r="B79" s="151"/>
      <c r="C79" s="241"/>
      <c r="D79" s="151"/>
      <c r="E79" s="241"/>
    </row>
    <row r="80" spans="1:5" x14ac:dyDescent="0.25">
      <c r="A80" s="223"/>
      <c r="B80" s="151"/>
      <c r="C80" s="241"/>
      <c r="D80" s="151"/>
      <c r="E80" s="241"/>
    </row>
    <row r="81" spans="1:5" x14ac:dyDescent="0.25">
      <c r="A81" s="223"/>
      <c r="B81" s="151"/>
      <c r="C81" s="241"/>
      <c r="D81" s="151"/>
      <c r="E81" s="241"/>
    </row>
    <row r="82" spans="1:5" x14ac:dyDescent="0.25">
      <c r="A82" s="223"/>
      <c r="B82" s="151"/>
      <c r="C82" s="241"/>
      <c r="D82" s="151"/>
      <c r="E82" s="241"/>
    </row>
    <row r="83" spans="1:5" x14ac:dyDescent="0.25">
      <c r="A83" s="223"/>
      <c r="B83" s="151"/>
      <c r="C83" s="241"/>
      <c r="D83" s="151"/>
      <c r="E83" s="241"/>
    </row>
    <row r="84" spans="1:5" x14ac:dyDescent="0.25">
      <c r="A84" s="223"/>
      <c r="B84" s="151"/>
      <c r="C84" s="241"/>
      <c r="D84" s="151"/>
      <c r="E84" s="241"/>
    </row>
    <row r="85" spans="1:5" x14ac:dyDescent="0.25">
      <c r="A85" s="223"/>
      <c r="B85" s="151"/>
      <c r="C85" s="241"/>
      <c r="D85" s="151"/>
      <c r="E85" s="241"/>
    </row>
    <row r="86" spans="1:5" x14ac:dyDescent="0.25">
      <c r="A86" s="223"/>
      <c r="B86" s="151"/>
      <c r="C86" s="241"/>
      <c r="D86" s="151"/>
      <c r="E86" s="241"/>
    </row>
    <row r="87" spans="1:5" x14ac:dyDescent="0.25">
      <c r="A87" s="223"/>
      <c r="B87" s="151"/>
      <c r="C87" s="241"/>
      <c r="D87" s="151"/>
      <c r="E87" s="241"/>
    </row>
    <row r="88" spans="1:5" x14ac:dyDescent="0.25">
      <c r="A88" s="223"/>
      <c r="B88" s="151"/>
      <c r="C88" s="241"/>
      <c r="D88" s="151"/>
      <c r="E88" s="241"/>
    </row>
    <row r="89" spans="1:5" x14ac:dyDescent="0.25">
      <c r="A89" s="187"/>
      <c r="B89" s="242"/>
      <c r="C89" s="241"/>
      <c r="D89" s="242"/>
      <c r="E89" s="241"/>
    </row>
    <row r="90" spans="1:5" x14ac:dyDescent="0.25">
      <c r="C90" s="241"/>
      <c r="E90" s="241"/>
    </row>
    <row r="91" spans="1:5" x14ac:dyDescent="0.25">
      <c r="C91" s="241"/>
      <c r="E91" s="241"/>
    </row>
    <row r="92" spans="1:5" x14ac:dyDescent="0.25">
      <c r="C92" s="241"/>
      <c r="E92" s="241"/>
    </row>
    <row r="93" spans="1:5" x14ac:dyDescent="0.25">
      <c r="C93" s="241"/>
      <c r="E93" s="241"/>
    </row>
    <row r="97" s="31" customFormat="1" x14ac:dyDescent="0.25"/>
    <row r="98" s="31" customFormat="1" x14ac:dyDescent="0.25"/>
    <row r="99" s="31" customFormat="1" x14ac:dyDescent="0.25"/>
    <row r="100" s="31" customFormat="1" x14ac:dyDescent="0.25"/>
    <row r="101" s="31" customFormat="1" x14ac:dyDescent="0.25"/>
    <row r="102" s="31" customFormat="1" x14ac:dyDescent="0.25"/>
    <row r="103" s="31" customFormat="1" x14ac:dyDescent="0.25"/>
    <row r="104" s="31" customFormat="1" x14ac:dyDescent="0.25"/>
    <row r="105" s="31" customFormat="1" x14ac:dyDescent="0.25"/>
    <row r="106" s="31" customFormat="1" x14ac:dyDescent="0.25"/>
    <row r="107" s="31" customFormat="1" x14ac:dyDescent="0.25"/>
    <row r="108" s="31" customFormat="1" x14ac:dyDescent="0.25"/>
    <row r="109" s="31" customFormat="1" x14ac:dyDescent="0.25"/>
    <row r="110" s="31" customFormat="1" x14ac:dyDescent="0.25"/>
    <row r="111" s="31" customFormat="1" x14ac:dyDescent="0.25"/>
    <row r="112" s="31" customFormat="1" x14ac:dyDescent="0.25"/>
    <row r="113" s="31" customFormat="1" x14ac:dyDescent="0.25"/>
    <row r="114" s="31" customFormat="1" x14ac:dyDescent="0.25"/>
    <row r="115" s="31" customFormat="1" x14ac:dyDescent="0.25"/>
    <row r="116" s="31" customFormat="1" x14ac:dyDescent="0.25"/>
    <row r="117" s="31" customFormat="1" x14ac:dyDescent="0.25"/>
    <row r="118" s="31" customFormat="1" x14ac:dyDescent="0.25"/>
    <row r="119" s="31" customFormat="1" x14ac:dyDescent="0.25"/>
    <row r="120" s="31" customFormat="1" x14ac:dyDescent="0.25"/>
    <row r="121" s="31" customFormat="1" x14ac:dyDescent="0.25"/>
    <row r="122" s="31" customFormat="1" x14ac:dyDescent="0.25"/>
    <row r="123" s="31" customFormat="1" x14ac:dyDescent="0.25"/>
  </sheetData>
  <mergeCells count="5">
    <mergeCell ref="A1:F1"/>
    <mergeCell ref="A2:F2"/>
    <mergeCell ref="B3:E3"/>
    <mergeCell ref="A4:A8"/>
    <mergeCell ref="F4:F8"/>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20.1</vt:lpstr>
      <vt:lpstr>20.2</vt:lpstr>
      <vt:lpstr>20.3</vt:lpstr>
      <vt:lpstr>20.4</vt:lpstr>
      <vt:lpstr>20.5</vt:lpstr>
      <vt:lpstr>20.6</vt:lpstr>
      <vt:lpstr>20.8</vt:lpstr>
      <vt:lpstr>20.9</vt:lpstr>
      <vt:lpstr>'20.2'!Print_Area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Fathimath Shifaza</dc:creator>
  <cp:lastModifiedBy>Fathimath Shifaza</cp:lastModifiedBy>
  <dcterms:created xsi:type="dcterms:W3CDTF">2019-09-10T03:17:03Z</dcterms:created>
  <dcterms:modified xsi:type="dcterms:W3CDTF">2019-09-11T05:44:02Z</dcterms:modified>
</cp:coreProperties>
</file>